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tabRatio="928" firstSheet="1" activeTab="1"/>
  </bookViews>
  <sheets>
    <sheet name="NAV 30.09.2017 (2)" sheetId="1" state="hidden" r:id="rId1"/>
    <sheet name="Half yrly Financials Septembe17" sheetId="2" r:id="rId2"/>
    <sheet name="Notes" sheetId="3" r:id="rId3"/>
    <sheet name="Annexure 1" sheetId="4" r:id="rId4"/>
    <sheet name="Annexure 2" sheetId="5" r:id="rId5"/>
    <sheet name="Annexure 3" sheetId="6" r:id="rId6"/>
  </sheets>
  <externalReferences>
    <externalReference r:id="rId9"/>
  </externalReferences>
  <definedNames>
    <definedName name="_xlfn.IFERROR" hidden="1">#NAME?</definedName>
    <definedName name="Excel_BuiltIn__FilterDatabase" localSheetId="1">'Half yrly Financials Septembe17'!$B$6:$F$120</definedName>
    <definedName name="Excel_BuiltIn__FilterDatabase_4" localSheetId="3">#REF!</definedName>
    <definedName name="Excel_BuiltIn__FilterDatabase_4" localSheetId="0">#REF!</definedName>
    <definedName name="Excel_BuiltIn__FilterDatabase_4">#REF!</definedName>
    <definedName name="Excel_BuiltIn__FilterDatabase_5" localSheetId="3">#REF!</definedName>
    <definedName name="Excel_BuiltIn__FilterDatabase_5" localSheetId="0">#REF!</definedName>
    <definedName name="Excel_BuiltIn__FilterDatabase_5">#REF!</definedName>
    <definedName name="_xlnm.Print_Area" localSheetId="5">'Annexure 3'!$A$1:$F$47</definedName>
    <definedName name="_xlnm.Print_Titles" localSheetId="1">'Half yrly Financials Septembe17'!$B:$D</definedName>
    <definedName name="TSS" localSheetId="3">#REF!</definedName>
    <definedName name="TSS" localSheetId="0">#REF!</definedName>
    <definedName name="TSS">#REF!</definedName>
    <definedName name="TSSN" localSheetId="3">#REF!</definedName>
    <definedName name="TSSN" localSheetId="0">#REF!</definedName>
    <definedName name="TSSN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0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Refer SEBI format, given as Trustee fees(Not other fees)</t>
        </r>
      </text>
    </comment>
  </commentList>
</comments>
</file>

<file path=xl/sharedStrings.xml><?xml version="1.0" encoding="utf-8"?>
<sst xmlns="http://schemas.openxmlformats.org/spreadsheetml/2006/main" count="458" uniqueCount="186">
  <si>
    <t>PPFAS Long Term Value Fund</t>
  </si>
  <si>
    <t>NA</t>
  </si>
  <si>
    <t>Direct Plan</t>
  </si>
  <si>
    <t>Regular Plan</t>
  </si>
  <si>
    <t>Reserves &amp; Surplus</t>
  </si>
  <si>
    <t>Dividend</t>
  </si>
  <si>
    <t>Interest</t>
  </si>
  <si>
    <t>Profit/(Loss) on sale /redemption of investments (other than inter scheme transfer/sale)</t>
  </si>
  <si>
    <t>Profit/(Loss) on inter scheme transfer/sale of investments</t>
  </si>
  <si>
    <t>LOAD INCOME ACCOUNT</t>
  </si>
  <si>
    <t>Management Fees</t>
  </si>
  <si>
    <t>Total Recurring Expenses (including 6.1 and 6.2)</t>
  </si>
  <si>
    <t>Total Recurring expenses as a percentage of daily average net assets (annualised)</t>
  </si>
  <si>
    <t>Percentage of Management Fees to daily average net assets (Exclusive of Service Tax)</t>
  </si>
  <si>
    <t>Unit Capital at the end of the period</t>
  </si>
  <si>
    <t>Expenses</t>
  </si>
  <si>
    <t xml:space="preserve"> </t>
  </si>
  <si>
    <t xml:space="preserve">PPFAS MUTUAL FUND </t>
  </si>
  <si>
    <t>S.No</t>
  </si>
  <si>
    <t>Particulars</t>
  </si>
  <si>
    <t>Unit Capital at the beginning of the half year period</t>
  </si>
  <si>
    <t>(Rs. In Crores)</t>
  </si>
  <si>
    <t>Total Net Assets at the beginning of the half year period</t>
  </si>
  <si>
    <t>Total Net Assets at the end of the period</t>
  </si>
  <si>
    <t>NAV at the beginning of the half year period</t>
  </si>
  <si>
    <t>(Rs.)</t>
  </si>
  <si>
    <t>NAV at the end of the period</t>
  </si>
  <si>
    <t>Dividend paid per unit during the half year</t>
  </si>
  <si>
    <t>Income</t>
  </si>
  <si>
    <t>UNREALISED GAIN/LOSS - EQUITIES</t>
  </si>
  <si>
    <t>UNREALISED GAIN/LOSS - INDIAN DEPOSITORY RECEIPT</t>
  </si>
  <si>
    <t>UNREALISED GAIN/LOSS - INTERNATIONAL EQUITIES</t>
  </si>
  <si>
    <t>REALISED GAIN/LOSS ON FOREX</t>
  </si>
  <si>
    <t>MTM ON FUTURES</t>
  </si>
  <si>
    <t>Trustee Fees</t>
  </si>
  <si>
    <t>Average net Assets</t>
  </si>
  <si>
    <t>No Of days</t>
  </si>
  <si>
    <t xml:space="preserve">Returns during the half year </t>
  </si>
  <si>
    <t>(%)</t>
  </si>
  <si>
    <t>Benchmark</t>
  </si>
  <si>
    <t>Compounded Annualised yield in case of schemes in existence for more</t>
  </si>
  <si>
    <t>than 1 year and its comparison with benchmark yield</t>
  </si>
  <si>
    <t>i)</t>
  </si>
  <si>
    <t>Last 1 Year</t>
  </si>
  <si>
    <t>ii)</t>
  </si>
  <si>
    <t>Last 3 Years</t>
  </si>
  <si>
    <t>iii)</t>
  </si>
  <si>
    <t>Last 5 years</t>
  </si>
  <si>
    <t>iv)</t>
  </si>
  <si>
    <t>Since launch of the scheme-Growth</t>
  </si>
  <si>
    <t>Date of launch of scheme</t>
  </si>
  <si>
    <t>Benchmark Index</t>
  </si>
  <si>
    <t>NIFTY 500</t>
  </si>
  <si>
    <t>Payments to associate/group companies</t>
  </si>
  <si>
    <t>Investments made in associate/ group companies</t>
  </si>
  <si>
    <t>*</t>
  </si>
  <si>
    <t>During the period, there have been no changes in the accounting policies of the schemes of the Fund.</t>
  </si>
  <si>
    <t>During the period, the Fund has not subscribed to any issues lead managed by associate companies</t>
  </si>
  <si>
    <t>or any issue of debt or equity on private placement basis where the sponsor or its associates acted as arranger or manager.</t>
  </si>
  <si>
    <r>
      <t xml:space="preserve">The details of transactions with associates in terms of Regulation 25(8) of the SEBI (Mutual Fund) Regulations, 1996 is enclosed as </t>
    </r>
    <r>
      <rPr>
        <b/>
        <sz val="11"/>
        <rFont val="Arial"/>
        <family val="2"/>
      </rPr>
      <t>Annexure 1.</t>
    </r>
  </si>
  <si>
    <r>
      <t xml:space="preserve">Investment  by the scheme in companies which have invested more than 5% of the NAV of any scheme of the Fund is enclosed as  </t>
    </r>
    <r>
      <rPr>
        <b/>
        <sz val="11"/>
        <rFont val="Arial"/>
        <family val="2"/>
      </rPr>
      <t>Annexure 2.</t>
    </r>
  </si>
  <si>
    <r>
      <t xml:space="preserve">Investment in Derivatives by the scheme is enclosed as  </t>
    </r>
    <r>
      <rPr>
        <b/>
        <sz val="11"/>
        <rFont val="Arial"/>
        <family val="2"/>
      </rPr>
      <t>Annexure 3.</t>
    </r>
  </si>
  <si>
    <t>The Fund has not undertaken any underwriting obligations with respect to issue of any securities of any company.</t>
  </si>
  <si>
    <t>No brokerage/commission has been paid/payable on subscription of units by the sponsor.</t>
  </si>
  <si>
    <t>The scheme of PPFAS Mutual Fund does not have any deferred revenue expenditure.</t>
  </si>
  <si>
    <t>On request the unit holders can obtain from the Fund a copy of the Half Yearly Report of the scheme in which they have invested.</t>
  </si>
  <si>
    <t>For PPFAS Trustee Company Private Limited</t>
  </si>
  <si>
    <t>For PPFAS Asset  Management  Private  Limited</t>
  </si>
  <si>
    <t>Director                                                 Director</t>
  </si>
  <si>
    <t>Director</t>
  </si>
  <si>
    <t xml:space="preserve">Place: </t>
  </si>
  <si>
    <t>Mumbai.</t>
  </si>
  <si>
    <t xml:space="preserve">Date: </t>
  </si>
  <si>
    <t>PPFAS Mutual Fund</t>
  </si>
  <si>
    <t>Annexure 1</t>
  </si>
  <si>
    <t>Details of payments to associate/group companies</t>
  </si>
  <si>
    <t>Name of associate/related parties/group companies of Sponsor/AMC</t>
  </si>
  <si>
    <t>Nature of Association/Nature of relation</t>
  </si>
  <si>
    <t>Period covered</t>
  </si>
  <si>
    <t>Value of transaction (in Rs. Cr &amp; % of total value of transaction of the fund)</t>
  </si>
  <si>
    <t>Brokerage (Rs. Cr &amp; % of total brokerage paid by the fund)</t>
  </si>
  <si>
    <t>Rs. Cr.</t>
  </si>
  <si>
    <t>%</t>
  </si>
  <si>
    <t>NIL</t>
  </si>
  <si>
    <t>Business Given (Rs. Cr. &amp; % of total value of transaction of the fund)</t>
  </si>
  <si>
    <t>Commission paid( Rs Cr &amp; % of total commission paid by the fund)</t>
  </si>
  <si>
    <t>Annexure 2</t>
  </si>
  <si>
    <t>Disclosure under Regulation 25 (11) of SEBI (Mutual Fund) Regulations, 1996</t>
  </si>
  <si>
    <t>Investments made by the schemes of  PPFAS Mutual Fund in Companies or their subsidiaries that have invested more than 5% of the net assets of any scheme.</t>
  </si>
  <si>
    <t>Name of the Company</t>
  </si>
  <si>
    <t>Scheme Invested by the Company</t>
  </si>
  <si>
    <t>Investments made by the Scheme of PPFS Mutual Fund in the Company or its subsidiary</t>
  </si>
  <si>
    <t>Underlying</t>
  </si>
  <si>
    <t>Long / Short</t>
  </si>
  <si>
    <t>Total Number of contracts where futures were bought</t>
  </si>
  <si>
    <t>Total Number of contracts where futures were sold</t>
  </si>
  <si>
    <t xml:space="preserve">Other income </t>
  </si>
  <si>
    <t>Scheme Code</t>
  </si>
  <si>
    <t>Plan Code</t>
  </si>
  <si>
    <t>Name</t>
  </si>
  <si>
    <t>Date</t>
  </si>
  <si>
    <t>Net Asset value</t>
  </si>
  <si>
    <t>Units Outstanding</t>
  </si>
  <si>
    <t>NAV Per Unit</t>
  </si>
  <si>
    <t>Mapping</t>
  </si>
  <si>
    <t>Spool NAV History Report from Fund Figures</t>
  </si>
  <si>
    <t>PP001</t>
  </si>
  <si>
    <t>PP001-ZG</t>
  </si>
  <si>
    <t>DIRECT GROWTH</t>
  </si>
  <si>
    <t>PP001-RG</t>
  </si>
  <si>
    <t>RETAIL GROWTH</t>
  </si>
  <si>
    <t>TO BE CALCULATED AS ABSOLUTE</t>
  </si>
  <si>
    <t>Returns during the half year  31 3 16</t>
  </si>
  <si>
    <t>Last 1 Year 30 09 2015</t>
  </si>
  <si>
    <t>Direct</t>
  </si>
  <si>
    <t>30-09-2016</t>
  </si>
  <si>
    <t>Last 1 Year 30 09 2016</t>
  </si>
  <si>
    <t>Last 3 year</t>
  </si>
  <si>
    <t>Benchmark for one year</t>
  </si>
  <si>
    <t>Benchmark for 3 Year</t>
  </si>
  <si>
    <t>Since Launch Of the Scheme</t>
  </si>
  <si>
    <t>Benchmark Since Launch</t>
  </si>
  <si>
    <t>CONCAT</t>
  </si>
  <si>
    <t>INDEX</t>
  </si>
  <si>
    <t>DATE</t>
  </si>
  <si>
    <t>VALUE</t>
  </si>
  <si>
    <t>S&amp;P CNX 500</t>
  </si>
  <si>
    <t>PPFAS Asset Management Private Limited</t>
  </si>
  <si>
    <t>Tel No.: 91-22-61406555 | Fax No.: 91-22-61406590 | Email: ppfasmf@ppfas.com | Website : www.amc.ppfas.com</t>
  </si>
  <si>
    <t>Sr. No.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</si>
  <si>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</si>
  <si>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</si>
  <si>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</si>
  <si>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</si>
  <si>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</si>
  <si>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</si>
  <si>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</si>
  <si>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</si>
  <si>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</si>
  <si>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</si>
  <si>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</si>
  <si>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</si>
  <si>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</si>
  <si>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</si>
  <si>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PPFAS MUTUAL FUND</t>
  </si>
  <si>
    <t>ZG</t>
  </si>
  <si>
    <t>RG</t>
  </si>
  <si>
    <t>NAV</t>
  </si>
  <si>
    <t>UNAUDITED HALF YEARLY  FINANCIAL RESULTS FOR THE PERIOD ENDED September 30, 2017</t>
  </si>
  <si>
    <t>Notes to Half Yearly Unaudited Financial Results for the period ended September 30, 2017:</t>
  </si>
  <si>
    <t>Details of holdings over 25% of NAV in the scheme / plan as on September 30, 2017 are NIL</t>
  </si>
  <si>
    <t>The scheme of PPFAS Mutual Fund did not have any borrowings of more than 10% of net assets for the half year period ended on September 30, 2017.</t>
  </si>
  <si>
    <t>The scheme of PPFAS Mutual Fund has not declared any bonus during the period ended on September 30, 2017.</t>
  </si>
  <si>
    <t>The abridged unaudited results for the half year ended September 30, 2017 are available on our website www.amc.ppfas.com</t>
  </si>
  <si>
    <t>Brokerage paid to associates/related parties/group companies of Sponsor/AMC for the half year ended September 30, 2017</t>
  </si>
  <si>
    <t>Commission paid to associates/related parties/group companies of sponsor/AMC for the half year ended September 30, 2017</t>
  </si>
  <si>
    <t>Aggregate cost of acquisition during the period ended September 30, 2017 (Rupees in Lakhs)</t>
  </si>
  <si>
    <t>Outstanding as on September 30, 2017 (Rupees in Lakhs)</t>
  </si>
  <si>
    <t>A. Hedging Positions through Futures as on September 30, 2017</t>
  </si>
  <si>
    <t>For the month of September 30, 2017 following were the Hedging transactions through futures which have been squared off / expired:</t>
  </si>
  <si>
    <t>DETAILS  OF  INVESTMENT  IN  DERIVATIVE  INSTRUMENTS  OF  Parag Parikh Long Term Value Fund AS ON  September 30, 2017</t>
  </si>
  <si>
    <t>B. Other than Hedging Position through Future as on September 30, 2017: Nil</t>
  </si>
  <si>
    <t>C. Other than Hedging Position through Future which have been squared off/expired as on September 30, 2017: Nil</t>
  </si>
  <si>
    <t>D. Hedging Position through Put Options as on September 30, 2017: Nil</t>
  </si>
  <si>
    <t>E. Other than Hedging Position through Options as on September 30, 2017: Nil</t>
  </si>
  <si>
    <t>F. Hedging Positions through swaps as on September 30, 2017: Nil</t>
  </si>
  <si>
    <t xml:space="preserve">ABSOLUTE </t>
  </si>
  <si>
    <t>Note: If it is less than one year please calculate on absolute not on CAGR</t>
  </si>
  <si>
    <t>The scheme has investments in foreign securities of Rs.235.48 crores (27.38% of total Net Assets) for the period ended on September 30, 2017.</t>
  </si>
  <si>
    <t>USDINR 28-NOVEMBER-2017</t>
  </si>
  <si>
    <t>USDINR 27-OCTOBER-2017</t>
  </si>
  <si>
    <t>CENTURYTEXTILE- 26-OCTOBER-2017-FUTURES</t>
  </si>
  <si>
    <t>HINDUSTAN PETROLEUM -26-OCTOBER-2017-FUTURES</t>
  </si>
  <si>
    <t>MARUTISUZUKI - 26-OCTOBER-2017-FUTURES</t>
  </si>
  <si>
    <t>YESBANK-26-OCTOBER-2017-FUTURES</t>
  </si>
  <si>
    <t>Total %age of existing assets hedged through futures: 10.89%</t>
  </si>
  <si>
    <r>
      <t xml:space="preserve">       Corporate Office: </t>
    </r>
    <r>
      <rPr>
        <sz val="10"/>
        <color indexed="8"/>
        <rFont val="Arial"/>
        <family val="2"/>
      </rPr>
      <t>81/82 , 8th Floor, Sakhar Bhavan, Ramnath Goenka Marg, 230, Nariman Point, Mumbai - 400 021.</t>
    </r>
  </si>
  <si>
    <t>These results have been taken on record by the Trustees in their meeting held on October 24, 2017.</t>
  </si>
  <si>
    <t>In addition to this, 26.95% of our Portfolio is in Foreign Securities (USD) and 0.82% is in Foreign Currency (USD). 82.57% of total Foreign Portfolio (USD) is hedged through Currency Derivatives to avoid currency risk.</t>
  </si>
  <si>
    <t>Total Income (5.1 to 5.5)</t>
  </si>
  <si>
    <t xml:space="preserve">Provision for Doubtful Income/Debts </t>
  </si>
  <si>
    <t>Compounded Annualised Returns are based on the Net Asset Value of Growth Plan of the respective Scheme.</t>
  </si>
  <si>
    <t>Scheme Name: Parag Parikh Long Term Value Fund (Formerly known as PPFAS Long Term Value Fund).</t>
  </si>
  <si>
    <t>Scheme Name: Parag Parikh Long Term Value Fund (Formerly known as PPFAS Long Term Value Fund)</t>
  </si>
  <si>
    <t>Parag Parikh Long Term Value Fund (Formerly known as PPFAS Long Term Value Fund)                                                                                                                                 (An Open Ended  Equity Scheme)</t>
  </si>
  <si>
    <t>Parag Parikh Long Term Value Fund (Formerly known as PPFAS Long Term Value Fund)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</si>
</sst>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 * #,##0.00_ ;_ * \-#,##0.00_ ;_ * \-??_ ;_ @_ "/>
    <numFmt numFmtId="167" formatCode="_([$€-2]* #,##0.00_);_([$€-2]* \(#,##0.00\);_([$€-2]* \-??_)"/>
    <numFmt numFmtId="168" formatCode="#,##0.000"/>
    <numFmt numFmtId="169" formatCode="#,##0.0000"/>
    <numFmt numFmtId="170" formatCode="d/mmm/yy;@"/>
    <numFmt numFmtId="171" formatCode="dd\ mmm\ yyyy"/>
    <numFmt numFmtId="172" formatCode="dd\ mmm\ yyyy\ h:mm\ AM/PM"/>
    <numFmt numFmtId="173" formatCode="#,##0.000;\(#,##0.000\)"/>
    <numFmt numFmtId="174" formatCode="_(* #,##0_);_(* \(#,##0\);_(* \-??_);_(@_)"/>
    <numFmt numFmtId="175" formatCode="_(* #,##0.0000_);_(* \(#,##0.0000\);_(* \-??_);_(@_)"/>
    <numFmt numFmtId="176" formatCode="d\ mmm\ yy"/>
    <numFmt numFmtId="177" formatCode="#,##0.00[$₮-450]"/>
    <numFmt numFmtId="178" formatCode="mm/dd/yy"/>
    <numFmt numFmtId="179" formatCode="_(* #,##0\);_(* \(#,##0\);_(* \-??_);_(@_)"/>
    <numFmt numFmtId="180" formatCode="#,###.00"/>
    <numFmt numFmtId="181" formatCode="_(* #,##0.00_);_(* \(#,##0.00\);_(* \-_);_(@_)"/>
    <numFmt numFmtId="182" formatCode="[$-409]d/mmm/yy;@"/>
    <numFmt numFmtId="183" formatCode="dd\.mm\.yyyy\ "/>
    <numFmt numFmtId="184" formatCode="#,##0.00;\(#,##0.00\)"/>
    <numFmt numFmtId="185" formatCode="#,##0.000_);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&quot; &quot;dd&quot; &quot;mmmm&quot; &quot;yyyy"/>
    <numFmt numFmtId="191" formatCode="[$-409]h:mm:ss\ AM/PM"/>
    <numFmt numFmtId="192" formatCode="0.0000"/>
    <numFmt numFmtId="193" formatCode="0.0"/>
    <numFmt numFmtId="194" formatCode="0.0%"/>
    <numFmt numFmtId="195" formatCode="[$-409]d\-mmm\-yy;@"/>
    <numFmt numFmtId="196" formatCode="0.0000%"/>
    <numFmt numFmtId="197" formatCode="&quot; &quot;* #,##0\);&quot; &quot;* \(#,##0\);&quot; &quot;* &quot;-&quot;??&quot; &quot;"/>
    <numFmt numFmtId="198" formatCode="#,###.0000"/>
    <numFmt numFmtId="199" formatCode="&quot; &quot;* #,##0.00&quot; &quot;;&quot; &quot;* \(#,##0.00\);&quot; &quot;* &quot;-&quot;??&quot; &quot;"/>
    <numFmt numFmtId="200" formatCode="0.0000000"/>
    <numFmt numFmtId="201" formatCode="0.000000"/>
    <numFmt numFmtId="202" formatCode="0.00000"/>
    <numFmt numFmtId="203" formatCode="#,##0.0000;\(#,##0.0000\)"/>
    <numFmt numFmtId="204" formatCode="0.00000000"/>
    <numFmt numFmtId="205" formatCode="0.000%"/>
    <numFmt numFmtId="206" formatCode="#,##0.000000000"/>
    <numFmt numFmtId="207" formatCode="#,##0.00\ ;\(#,##0.00\)"/>
    <numFmt numFmtId="208" formatCode="0.00;[Red]0.00"/>
    <numFmt numFmtId="209" formatCode="_(* #,##0.0_);_(* \(#,##0.0\);_(* \-??_);_(@_)"/>
    <numFmt numFmtId="210" formatCode="d&quot;. &quot;mmm&quot;. &quot;yyyy"/>
    <numFmt numFmtId="211" formatCode="0.000"/>
    <numFmt numFmtId="212" formatCode="[$-409]dddd\,\ mmmm\ d\,\ yyyy"/>
    <numFmt numFmtId="213" formatCode="[$-409]mmmm\ d\,\ yyyy;@"/>
    <numFmt numFmtId="214" formatCode="dd\ mm\ yyyy"/>
    <numFmt numFmtId="215" formatCode="d\ mmm\ yyyy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Manga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 style="medium"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208" fontId="21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46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74" fontId="5" fillId="0" borderId="0" xfId="46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64" fontId="5" fillId="0" borderId="12" xfId="46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4" fontId="5" fillId="0" borderId="13" xfId="46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5" fillId="0" borderId="11" xfId="46" applyFont="1" applyFill="1" applyBorder="1" applyAlignment="1" applyProtection="1">
      <alignment/>
      <protection/>
    </xf>
    <xf numFmtId="164" fontId="5" fillId="0" borderId="10" xfId="46" applyFont="1" applyFill="1" applyBorder="1" applyAlignment="1" applyProtection="1">
      <alignment/>
      <protection/>
    </xf>
    <xf numFmtId="164" fontId="5" fillId="0" borderId="12" xfId="46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0" fontId="5" fillId="0" borderId="10" xfId="81" applyNumberFormat="1" applyFont="1" applyFill="1" applyBorder="1" applyAlignment="1" applyProtection="1">
      <alignment/>
      <protection/>
    </xf>
    <xf numFmtId="10" fontId="5" fillId="0" borderId="10" xfId="46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right"/>
    </xf>
    <xf numFmtId="164" fontId="5" fillId="0" borderId="10" xfId="46" applyFont="1" applyFill="1" applyBorder="1" applyAlignment="1" applyProtection="1">
      <alignment horizontal="right"/>
      <protection/>
    </xf>
    <xf numFmtId="164" fontId="5" fillId="0" borderId="13" xfId="46" applyFont="1" applyFill="1" applyBorder="1" applyAlignment="1" applyProtection="1">
      <alignment horizontal="right"/>
      <protection/>
    </xf>
    <xf numFmtId="176" fontId="5" fillId="0" borderId="10" xfId="46" applyNumberFormat="1" applyFont="1" applyFill="1" applyBorder="1" applyAlignment="1" applyProtection="1">
      <alignment/>
      <protection/>
    </xf>
    <xf numFmtId="176" fontId="5" fillId="0" borderId="12" xfId="46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right"/>
    </xf>
    <xf numFmtId="177" fontId="6" fillId="0" borderId="0" xfId="46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6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6" fillId="0" borderId="0" xfId="46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64" fontId="10" fillId="0" borderId="0" xfId="46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1" fillId="0" borderId="0" xfId="46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78" applyFont="1">
      <alignment/>
      <protection/>
    </xf>
    <xf numFmtId="0" fontId="5" fillId="0" borderId="0" xfId="78" applyFont="1">
      <alignment/>
      <protection/>
    </xf>
    <xf numFmtId="0" fontId="6" fillId="0" borderId="0" xfId="78" applyFont="1" applyAlignment="1">
      <alignment horizontal="right"/>
      <protection/>
    </xf>
    <xf numFmtId="0" fontId="6" fillId="0" borderId="0" xfId="78" applyFont="1" applyBorder="1">
      <alignment/>
      <protection/>
    </xf>
    <xf numFmtId="0" fontId="6" fillId="0" borderId="0" xfId="78" applyFont="1" applyFill="1">
      <alignment/>
      <protection/>
    </xf>
    <xf numFmtId="0" fontId="6" fillId="0" borderId="14" xfId="77" applyFont="1" applyBorder="1" applyAlignment="1">
      <alignment horizontal="center" wrapText="1"/>
      <protection/>
    </xf>
    <xf numFmtId="0" fontId="5" fillId="0" borderId="14" xfId="78" applyFont="1" applyBorder="1" applyAlignment="1">
      <alignment horizontal="center"/>
      <protection/>
    </xf>
    <xf numFmtId="0" fontId="5" fillId="0" borderId="14" xfId="78" applyFont="1" applyFill="1" applyBorder="1" applyAlignment="1">
      <alignment horizontal="center"/>
      <protection/>
    </xf>
    <xf numFmtId="0" fontId="5" fillId="0" borderId="15" xfId="78" applyFont="1" applyBorder="1" applyAlignment="1">
      <alignment horizontal="center"/>
      <protection/>
    </xf>
    <xf numFmtId="4" fontId="5" fillId="0" borderId="0" xfId="78" applyNumberFormat="1" applyFo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15" fontId="1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5" fontId="14" fillId="0" borderId="14" xfId="0" applyNumberFormat="1" applyFont="1" applyFill="1" applyBorder="1" applyAlignment="1" applyProtection="1">
      <alignment horizontal="center" wrapText="1"/>
      <protection/>
    </xf>
    <xf numFmtId="4" fontId="4" fillId="0" borderId="14" xfId="0" applyNumberFormat="1" applyFont="1" applyFill="1" applyBorder="1" applyAlignment="1" applyProtection="1">
      <alignment horizontal="right" vertical="top" wrapText="1"/>
      <protection/>
    </xf>
    <xf numFmtId="168" fontId="4" fillId="0" borderId="14" xfId="0" applyNumberFormat="1" applyFont="1" applyFill="1" applyBorder="1" applyAlignment="1" applyProtection="1">
      <alignment horizontal="right" vertical="top" wrapText="1"/>
      <protection/>
    </xf>
    <xf numFmtId="169" fontId="4" fillId="0" borderId="14" xfId="0" applyNumberFormat="1" applyFont="1" applyFill="1" applyBorder="1" applyAlignment="1" applyProtection="1">
      <alignment horizontal="right" vertical="top" wrapText="1"/>
      <protection/>
    </xf>
    <xf numFmtId="16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5" fontId="3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5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9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196" fontId="0" fillId="0" borderId="18" xfId="8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92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6" fillId="0" borderId="2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69" fontId="0" fillId="0" borderId="0" xfId="0" applyNumberFormat="1" applyBorder="1" applyAlignment="1">
      <alignment/>
    </xf>
    <xf numFmtId="14" fontId="3" fillId="0" borderId="20" xfId="0" applyNumberFormat="1" applyFont="1" applyBorder="1" applyAlignment="1">
      <alignment horizontal="center"/>
    </xf>
    <xf numFmtId="14" fontId="0" fillId="0" borderId="2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35" borderId="17" xfId="0" applyFont="1" applyFill="1" applyBorder="1" applyAlignment="1">
      <alignment/>
    </xf>
    <xf numFmtId="14" fontId="3" fillId="35" borderId="17" xfId="0" applyNumberFormat="1" applyFont="1" applyFill="1" applyBorder="1" applyAlignment="1">
      <alignment/>
    </xf>
    <xf numFmtId="14" fontId="5" fillId="35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164" fontId="6" fillId="0" borderId="0" xfId="0" applyNumberFormat="1" applyFont="1" applyFill="1" applyBorder="1" applyAlignment="1">
      <alignment/>
    </xf>
    <xf numFmtId="10" fontId="0" fillId="0" borderId="0" xfId="81" applyNumberFormat="1" applyAlignment="1">
      <alignment/>
    </xf>
    <xf numFmtId="10" fontId="0" fillId="0" borderId="23" xfId="81" applyNumberFormat="1" applyBorder="1" applyAlignment="1">
      <alignment/>
    </xf>
    <xf numFmtId="15" fontId="0" fillId="0" borderId="0" xfId="0" applyNumberFormat="1" applyBorder="1" applyAlignment="1">
      <alignment/>
    </xf>
    <xf numFmtId="10" fontId="5" fillId="0" borderId="12" xfId="46" applyNumberFormat="1" applyFont="1" applyFill="1" applyBorder="1" applyAlignment="1" applyProtection="1">
      <alignment/>
      <protection/>
    </xf>
    <xf numFmtId="10" fontId="5" fillId="0" borderId="10" xfId="46" applyNumberFormat="1" applyFont="1" applyFill="1" applyBorder="1" applyAlignment="1" applyProtection="1">
      <alignment horizontal="center"/>
      <protection/>
    </xf>
    <xf numFmtId="176" fontId="5" fillId="0" borderId="11" xfId="46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5" fontId="3" fillId="0" borderId="0" xfId="0" applyNumberFormat="1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0" fontId="5" fillId="0" borderId="13" xfId="81" applyNumberFormat="1" applyFont="1" applyFill="1" applyBorder="1" applyAlignment="1" applyProtection="1">
      <alignment/>
      <protection/>
    </xf>
    <xf numFmtId="4" fontId="5" fillId="0" borderId="10" xfId="81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0" fontId="0" fillId="0" borderId="10" xfId="81" applyNumberFormat="1" applyFont="1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92" fontId="6" fillId="0" borderId="0" xfId="0" applyNumberFormat="1" applyFont="1" applyFill="1" applyBorder="1" applyAlignment="1">
      <alignment/>
    </xf>
    <xf numFmtId="10" fontId="3" fillId="0" borderId="0" xfId="81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0" fontId="0" fillId="33" borderId="18" xfId="85" applyNumberFormat="1" applyFont="1" applyFill="1" applyBorder="1" applyAlignment="1">
      <alignment/>
    </xf>
    <xf numFmtId="211" fontId="0" fillId="0" borderId="0" xfId="0" applyNumberFormat="1" applyAlignment="1">
      <alignment/>
    </xf>
    <xf numFmtId="10" fontId="0" fillId="0" borderId="23" xfId="0" applyNumberFormat="1" applyBorder="1" applyAlignment="1">
      <alignment/>
    </xf>
    <xf numFmtId="10" fontId="61" fillId="33" borderId="0" xfId="85" applyNumberFormat="1" applyFont="1" applyFill="1" applyBorder="1" applyAlignment="1">
      <alignment/>
    </xf>
    <xf numFmtId="10" fontId="0" fillId="0" borderId="23" xfId="81" applyNumberFormat="1" applyFont="1" applyBorder="1" applyAlignment="1">
      <alignment/>
    </xf>
    <xf numFmtId="10" fontId="0" fillId="0" borderId="23" xfId="81" applyNumberFormat="1" applyFont="1" applyBorder="1" applyAlignment="1">
      <alignment/>
    </xf>
    <xf numFmtId="164" fontId="63" fillId="0" borderId="0" xfId="46" applyFont="1" applyFill="1" applyBorder="1" applyAlignment="1" applyProtection="1">
      <alignment/>
      <protection/>
    </xf>
    <xf numFmtId="10" fontId="0" fillId="0" borderId="0" xfId="81" applyNumberFormat="1" applyFill="1" applyBorder="1" applyAlignment="1">
      <alignment/>
    </xf>
    <xf numFmtId="213" fontId="5" fillId="0" borderId="0" xfId="0" applyNumberFormat="1" applyFont="1" applyFill="1" applyBorder="1" applyAlignment="1">
      <alignment horizontal="left"/>
    </xf>
    <xf numFmtId="164" fontId="6" fillId="0" borderId="13" xfId="46" applyFont="1" applyFill="1" applyBorder="1" applyAlignment="1" applyProtection="1">
      <alignment horizontal="center" vertical="top" wrapText="1"/>
      <protection/>
    </xf>
    <xf numFmtId="215" fontId="5" fillId="0" borderId="13" xfId="46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164" fontId="6" fillId="0" borderId="10" xfId="46" applyFont="1" applyFill="1" applyBorder="1" applyAlignment="1" applyProtection="1">
      <alignment/>
      <protection/>
    </xf>
    <xf numFmtId="175" fontId="5" fillId="0" borderId="10" xfId="46" applyNumberFormat="1" applyFont="1" applyFill="1" applyBorder="1" applyAlignment="1" applyProtection="1">
      <alignment/>
      <protection/>
    </xf>
    <xf numFmtId="10" fontId="5" fillId="0" borderId="10" xfId="0" applyNumberFormat="1" applyFont="1" applyFill="1" applyBorder="1" applyAlignment="1">
      <alignment/>
    </xf>
    <xf numFmtId="10" fontId="5" fillId="0" borderId="13" xfId="0" applyNumberFormat="1" applyFont="1" applyFill="1" applyBorder="1" applyAlignment="1">
      <alignment/>
    </xf>
    <xf numFmtId="164" fontId="5" fillId="0" borderId="10" xfId="46" applyNumberFormat="1" applyFont="1" applyFill="1" applyBorder="1" applyAlignment="1" applyProtection="1">
      <alignment/>
      <protection/>
    </xf>
    <xf numFmtId="164" fontId="0" fillId="0" borderId="10" xfId="46" applyFont="1" applyFill="1" applyBorder="1" applyAlignment="1" applyProtection="1">
      <alignment/>
      <protection/>
    </xf>
    <xf numFmtId="1" fontId="2" fillId="36" borderId="17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9" fontId="16" fillId="36" borderId="17" xfId="0" applyNumberFormat="1" applyFont="1" applyFill="1" applyBorder="1" applyAlignment="1">
      <alignment/>
    </xf>
    <xf numFmtId="49" fontId="16" fillId="36" borderId="17" xfId="0" applyNumberFormat="1" applyFont="1" applyFill="1" applyBorder="1" applyAlignment="1">
      <alignment horizontal="center" vertical="top" wrapText="1"/>
    </xf>
    <xf numFmtId="49" fontId="2" fillId="36" borderId="17" xfId="0" applyNumberFormat="1" applyFont="1" applyFill="1" applyBorder="1" applyAlignment="1">
      <alignment horizontal="center"/>
    </xf>
    <xf numFmtId="197" fontId="2" fillId="36" borderId="17" xfId="0" applyNumberFormat="1" applyFont="1" applyFill="1" applyBorder="1" applyAlignment="1">
      <alignment horizontal="right"/>
    </xf>
    <xf numFmtId="180" fontId="2" fillId="36" borderId="17" xfId="0" applyNumberFormat="1" applyFont="1" applyFill="1" applyBorder="1" applyAlignment="1">
      <alignment/>
    </xf>
    <xf numFmtId="1" fontId="19" fillId="36" borderId="17" xfId="0" applyNumberFormat="1" applyFont="1" applyFill="1" applyBorder="1" applyAlignment="1">
      <alignment horizontal="center"/>
    </xf>
    <xf numFmtId="49" fontId="4" fillId="0" borderId="17" xfId="71" applyNumberFormat="1" applyFont="1" applyFill="1" applyBorder="1" applyAlignment="1" applyProtection="1">
      <alignment horizontal="left"/>
      <protection/>
    </xf>
    <xf numFmtId="174" fontId="14" fillId="0" borderId="17" xfId="50" applyNumberFormat="1" applyFont="1" applyFill="1" applyBorder="1" applyAlignment="1" applyProtection="1">
      <alignment horizontal="right"/>
      <protection/>
    </xf>
    <xf numFmtId="180" fontId="12" fillId="0" borderId="17" xfId="70" applyNumberFormat="1" applyFont="1" applyFill="1" applyBorder="1" applyAlignment="1">
      <alignment/>
    </xf>
    <xf numFmtId="49" fontId="19" fillId="36" borderId="17" xfId="0" applyNumberFormat="1" applyFont="1" applyFill="1" applyBorder="1" applyAlignment="1">
      <alignment horizontal="left"/>
    </xf>
    <xf numFmtId="2" fontId="19" fillId="36" borderId="17" xfId="0" applyNumberFormat="1" applyFont="1" applyFill="1" applyBorder="1" applyAlignment="1">
      <alignment horizontal="right"/>
    </xf>
    <xf numFmtId="180" fontId="19" fillId="36" borderId="17" xfId="0" applyNumberFormat="1" applyFont="1" applyFill="1" applyBorder="1" applyAlignment="1">
      <alignment/>
    </xf>
    <xf numFmtId="0" fontId="11" fillId="0" borderId="17" xfId="0" applyFont="1" applyBorder="1" applyAlignment="1">
      <alignment horizontal="right" vertical="center"/>
    </xf>
    <xf numFmtId="4" fontId="2" fillId="36" borderId="17" xfId="0" applyNumberFormat="1" applyFont="1" applyFill="1" applyBorder="1" applyAlignment="1">
      <alignment/>
    </xf>
    <xf numFmtId="0" fontId="11" fillId="0" borderId="17" xfId="70" applyFont="1" applyFill="1" applyBorder="1" applyAlignment="1">
      <alignment/>
    </xf>
    <xf numFmtId="179" fontId="12" fillId="0" borderId="17" xfId="70" applyNumberFormat="1" applyFont="1" applyFill="1" applyBorder="1" applyAlignment="1">
      <alignment horizontal="right"/>
    </xf>
    <xf numFmtId="2" fontId="12" fillId="0" borderId="17" xfId="70" applyNumberFormat="1" applyFont="1" applyFill="1" applyBorder="1" applyAlignment="1">
      <alignment/>
    </xf>
    <xf numFmtId="0" fontId="16" fillId="0" borderId="17" xfId="7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98" fontId="2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vertical="top" wrapText="1"/>
    </xf>
    <xf numFmtId="198" fontId="2" fillId="36" borderId="17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99" fontId="2" fillId="0" borderId="17" xfId="0" applyNumberFormat="1" applyFont="1" applyFill="1" applyBorder="1" applyAlignment="1">
      <alignment vertical="center" wrapText="1"/>
    </xf>
    <xf numFmtId="49" fontId="2" fillId="36" borderId="17" xfId="0" applyNumberFormat="1" applyFont="1" applyFill="1" applyBorder="1" applyAlignment="1">
      <alignment/>
    </xf>
    <xf numFmtId="1" fontId="16" fillId="36" borderId="17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32" xfId="77" applyFont="1" applyBorder="1" applyAlignment="1">
      <alignment horizontal="center" vertical="top" wrapText="1"/>
      <protection/>
    </xf>
    <xf numFmtId="0" fontId="6" fillId="0" borderId="33" xfId="77" applyFont="1" applyBorder="1" applyAlignment="1">
      <alignment horizontal="center" vertical="top" wrapText="1"/>
      <protection/>
    </xf>
    <xf numFmtId="0" fontId="6" fillId="0" borderId="32" xfId="77" applyFont="1" applyBorder="1" applyAlignment="1">
      <alignment horizontal="center" vertical="top"/>
      <protection/>
    </xf>
    <xf numFmtId="0" fontId="6" fillId="0" borderId="33" xfId="77" applyFont="1" applyBorder="1" applyAlignment="1">
      <alignment horizontal="center" vertical="top"/>
      <protection/>
    </xf>
    <xf numFmtId="0" fontId="6" fillId="0" borderId="34" xfId="77" applyFont="1" applyBorder="1" applyAlignment="1">
      <alignment horizontal="center" wrapText="1"/>
      <protection/>
    </xf>
    <xf numFmtId="0" fontId="6" fillId="0" borderId="35" xfId="77" applyFont="1" applyBorder="1" applyAlignment="1">
      <alignment horizontal="center" wrapText="1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49" fontId="16" fillId="36" borderId="17" xfId="0" applyNumberFormat="1" applyFont="1" applyFill="1" applyBorder="1" applyAlignment="1">
      <alignment vertical="top" wrapText="1"/>
    </xf>
    <xf numFmtId="1" fontId="16" fillId="36" borderId="17" xfId="0" applyNumberFormat="1" applyFont="1" applyFill="1" applyBorder="1" applyAlignment="1">
      <alignment vertical="top" wrapText="1"/>
    </xf>
    <xf numFmtId="0" fontId="16" fillId="0" borderId="17" xfId="70" applyFont="1" applyBorder="1" applyAlignment="1">
      <alignment vertical="top" wrapText="1"/>
    </xf>
    <xf numFmtId="49" fontId="16" fillId="36" borderId="17" xfId="0" applyNumberFormat="1" applyFont="1" applyFill="1" applyBorder="1" applyAlignment="1">
      <alignment/>
    </xf>
    <xf numFmtId="1" fontId="16" fillId="36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left" vertical="top" wrapText="1"/>
    </xf>
    <xf numFmtId="2" fontId="12" fillId="0" borderId="17" xfId="70" applyNumberFormat="1" applyFont="1" applyFill="1" applyBorder="1" applyAlignment="1">
      <alignment horizontal="center" vertical="center"/>
    </xf>
    <xf numFmtId="49" fontId="15" fillId="38" borderId="42" xfId="0" applyNumberFormat="1" applyFont="1" applyFill="1" applyBorder="1" applyAlignment="1">
      <alignment horizontal="center" vertical="center" wrapText="1"/>
    </xf>
    <xf numFmtId="1" fontId="15" fillId="38" borderId="43" xfId="0" applyNumberFormat="1" applyFont="1" applyFill="1" applyBorder="1" applyAlignment="1">
      <alignment horizontal="center" vertical="center" wrapText="1"/>
    </xf>
    <xf numFmtId="1" fontId="15" fillId="38" borderId="38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49" fontId="17" fillId="39" borderId="17" xfId="0" applyNumberFormat="1" applyFont="1" applyFill="1" applyBorder="1" applyAlignment="1">
      <alignment horizontal="center" vertical="center" wrapText="1"/>
    </xf>
    <xf numFmtId="1" fontId="18" fillId="39" borderId="17" xfId="0" applyNumberFormat="1" applyFont="1" applyFill="1" applyBorder="1" applyAlignment="1">
      <alignment horizontal="center" vertical="center" wrapText="1"/>
    </xf>
  </cellXfs>
  <cellStyles count="76">
    <cellStyle name="Normal" xfId="0"/>
    <cellStyle name="_~4379501" xfId="15"/>
    <cellStyle name="_Copy of 1Returnsa" xfId="16"/>
    <cellStyle name="_Half yearly-NEW FORMAT_September 2009" xfId="17"/>
    <cellStyle name="_Returns 31.03.09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10" xfId="48"/>
    <cellStyle name="Comma 11" xfId="49"/>
    <cellStyle name="Comma 2" xfId="50"/>
    <cellStyle name="Comma 3" xfId="51"/>
    <cellStyle name="Comma 4" xfId="52"/>
    <cellStyle name="Comma 5" xfId="53"/>
    <cellStyle name="Comma 7" xfId="54"/>
    <cellStyle name="Currency" xfId="55"/>
    <cellStyle name="Currency [0]" xfId="56"/>
    <cellStyle name="Euro" xfId="57"/>
    <cellStyle name="Excel Built-in Normal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5" xfId="73"/>
    <cellStyle name="Normal 3" xfId="74"/>
    <cellStyle name="Normal 3 2" xfId="75"/>
    <cellStyle name="Normal 4" xfId="76"/>
    <cellStyle name="Normal_~4379501" xfId="77"/>
    <cellStyle name="Normal_Half yearly-NEW FORMAT_September 2009" xfId="78"/>
    <cellStyle name="Note" xfId="79"/>
    <cellStyle name="Output" xfId="80"/>
    <cellStyle name="Percent" xfId="81"/>
    <cellStyle name="Percent 10" xfId="82"/>
    <cellStyle name="Percent 11" xfId="83"/>
    <cellStyle name="Percent 2" xfId="84"/>
    <cellStyle name="Percent 3" xfId="85"/>
    <cellStyle name="Style 1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157</xdr:row>
      <xdr:rowOff>0</xdr:rowOff>
    </xdr:from>
    <xdr:to>
      <xdr:col>2</xdr:col>
      <xdr:colOff>200025</xdr:colOff>
      <xdr:row>158</xdr:row>
      <xdr:rowOff>28575</xdr:rowOff>
    </xdr:to>
    <xdr:pic>
      <xdr:nvPicPr>
        <xdr:cNvPr id="1" name="Picture 3" descr="https://nseindia.com/common/images/calendar-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269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157</xdr:row>
      <xdr:rowOff>0</xdr:rowOff>
    </xdr:from>
    <xdr:to>
      <xdr:col>2</xdr:col>
      <xdr:colOff>200025</xdr:colOff>
      <xdr:row>158</xdr:row>
      <xdr:rowOff>28575</xdr:rowOff>
    </xdr:to>
    <xdr:pic>
      <xdr:nvPicPr>
        <xdr:cNvPr id="2" name="Picture 5" descr="https://nseindia.com/common/images/calendar-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2699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0</xdr:rowOff>
    </xdr:from>
    <xdr:to>
      <xdr:col>7</xdr:col>
      <xdr:colOff>85725</xdr:colOff>
      <xdr:row>157</xdr:row>
      <xdr:rowOff>104775</xdr:rowOff>
    </xdr:to>
    <xdr:pic>
      <xdr:nvPicPr>
        <xdr:cNvPr id="3" name="Picture 8" descr="Rs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6269950"/>
          <a:ext cx="857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1095375</xdr:colOff>
      <xdr:row>158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26269950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66675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26269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66675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6269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914400</xdr:colOff>
      <xdr:row>162</xdr:row>
      <xdr:rowOff>104775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26269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66675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26269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swami\My%20Documents\Downloads\Working\Half%20yearly%20Financials-Mar16-Sundaram%20110416%20Rec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 31.03.2015"/>
      <sheetName val="AVG AUM"/>
      <sheetName val="GROUPING"/>
      <sheetName val="MFUND TB"/>
      <sheetName val="March 2016"/>
      <sheetName val="Notes"/>
      <sheetName val="Annexure 1"/>
      <sheetName val="Annexure 2"/>
      <sheetName val="Annexure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154"/>
  <sheetViews>
    <sheetView zoomScalePageLayoutView="0" workbookViewId="0" topLeftCell="A79">
      <selection activeCell="F85" sqref="F85"/>
    </sheetView>
  </sheetViews>
  <sheetFormatPr defaultColWidth="9.140625" defaultRowHeight="12.75"/>
  <cols>
    <col min="1" max="1" width="12.28125" style="0" bestFit="1" customWidth="1"/>
    <col min="2" max="2" width="21.140625" style="0" customWidth="1"/>
    <col min="3" max="3" width="25.140625" style="0" bestFit="1" customWidth="1"/>
    <col min="4" max="4" width="13.28125" style="80" customWidth="1"/>
    <col min="5" max="5" width="14.8515625" style="0" bestFit="1" customWidth="1"/>
    <col min="6" max="6" width="20.57421875" style="0" bestFit="1" customWidth="1"/>
    <col min="7" max="7" width="11.28125" style="0" bestFit="1" customWidth="1"/>
    <col min="8" max="8" width="14.7109375" style="65" customWidth="1"/>
    <col min="9" max="9" width="12.140625" style="65" bestFit="1" customWidth="1"/>
    <col min="10" max="10" width="15.28125" style="65" customWidth="1"/>
    <col min="11" max="11" width="9.28125" style="65" bestFit="1" customWidth="1"/>
    <col min="12" max="14" width="9.140625" style="65" customWidth="1"/>
    <col min="15" max="16" width="12.7109375" style="67" bestFit="1" customWidth="1"/>
    <col min="17" max="17" width="35.28125" style="67" bestFit="1" customWidth="1"/>
    <col min="18" max="18" width="43.57421875" style="67" bestFit="1" customWidth="1"/>
    <col min="19" max="24" width="8.8515625" style="0" customWidth="1"/>
    <col min="25" max="16384" width="9.140625" style="85" customWidth="1"/>
  </cols>
  <sheetData>
    <row r="1" spans="1:9" ht="12.75">
      <c r="A1" s="64" t="s">
        <v>97</v>
      </c>
      <c r="B1" s="64" t="s">
        <v>98</v>
      </c>
      <c r="C1" s="64" t="s">
        <v>99</v>
      </c>
      <c r="D1" s="64" t="s">
        <v>100</v>
      </c>
      <c r="E1" s="64" t="s">
        <v>101</v>
      </c>
      <c r="F1" s="64" t="s">
        <v>102</v>
      </c>
      <c r="G1" s="64" t="s">
        <v>103</v>
      </c>
      <c r="H1" s="65" t="s">
        <v>104</v>
      </c>
      <c r="I1" s="65" t="str">
        <f>+G1</f>
        <v>NAV Per Unit</v>
      </c>
    </row>
    <row r="2" spans="1:7" ht="12.75">
      <c r="A2" s="64"/>
      <c r="B2" s="64"/>
      <c r="C2" s="64"/>
      <c r="D2" s="64"/>
      <c r="E2" s="64"/>
      <c r="F2" s="64"/>
      <c r="G2" s="64"/>
    </row>
    <row r="3" spans="1:7" ht="12.75">
      <c r="A3" s="68" t="s">
        <v>106</v>
      </c>
      <c r="B3" s="68" t="s">
        <v>106</v>
      </c>
      <c r="C3" s="68" t="s">
        <v>0</v>
      </c>
      <c r="D3" s="69">
        <v>41421</v>
      </c>
      <c r="E3" s="70"/>
      <c r="F3" s="70"/>
      <c r="G3" s="70"/>
    </row>
    <row r="4" spans="1:7" ht="12.75">
      <c r="A4" s="68" t="s">
        <v>106</v>
      </c>
      <c r="B4" s="68" t="s">
        <v>107</v>
      </c>
      <c r="C4" s="68" t="s">
        <v>108</v>
      </c>
      <c r="D4" s="69">
        <v>41421</v>
      </c>
      <c r="E4" s="70"/>
      <c r="F4" s="70"/>
      <c r="G4" s="88">
        <v>10</v>
      </c>
    </row>
    <row r="5" spans="1:7" ht="12.75">
      <c r="A5" s="68" t="s">
        <v>106</v>
      </c>
      <c r="B5" s="68" t="s">
        <v>109</v>
      </c>
      <c r="C5" s="68" t="s">
        <v>110</v>
      </c>
      <c r="D5" s="69">
        <v>41421</v>
      </c>
      <c r="E5" s="70"/>
      <c r="F5" s="70"/>
      <c r="G5" s="88">
        <v>10</v>
      </c>
    </row>
    <row r="6" spans="1:7" ht="12.75">
      <c r="A6" s="64"/>
      <c r="B6" s="64"/>
      <c r="C6" s="64"/>
      <c r="D6" s="64"/>
      <c r="E6" s="64"/>
      <c r="F6" s="64"/>
      <c r="G6" s="64"/>
    </row>
    <row r="7" spans="1:7" ht="12.75">
      <c r="A7" s="68" t="s">
        <v>106</v>
      </c>
      <c r="B7" s="68" t="s">
        <v>106</v>
      </c>
      <c r="C7" s="68" t="s">
        <v>0</v>
      </c>
      <c r="D7" s="69">
        <v>41422</v>
      </c>
      <c r="E7" s="70"/>
      <c r="F7" s="70"/>
      <c r="G7" s="70"/>
    </row>
    <row r="8" spans="1:7" ht="12.75">
      <c r="A8" s="68" t="s">
        <v>106</v>
      </c>
      <c r="B8" s="68" t="s">
        <v>107</v>
      </c>
      <c r="C8" s="68" t="s">
        <v>108</v>
      </c>
      <c r="D8" s="69">
        <v>41422</v>
      </c>
      <c r="E8" s="70"/>
      <c r="F8" s="70"/>
      <c r="G8" s="88">
        <v>10</v>
      </c>
    </row>
    <row r="9" spans="1:7" ht="12.75">
      <c r="A9" s="68" t="s">
        <v>106</v>
      </c>
      <c r="B9" s="68" t="s">
        <v>109</v>
      </c>
      <c r="C9" s="68" t="s">
        <v>110</v>
      </c>
      <c r="D9" s="69">
        <v>41422</v>
      </c>
      <c r="E9" s="70"/>
      <c r="F9" s="70"/>
      <c r="G9" s="88">
        <v>10</v>
      </c>
    </row>
    <row r="11" spans="1:7" ht="12.75">
      <c r="A11" s="64" t="s">
        <v>97</v>
      </c>
      <c r="B11" s="64" t="s">
        <v>98</v>
      </c>
      <c r="C11" s="64" t="s">
        <v>99</v>
      </c>
      <c r="D11" s="64" t="s">
        <v>100</v>
      </c>
      <c r="E11" s="64" t="s">
        <v>101</v>
      </c>
      <c r="F11" s="64" t="s">
        <v>102</v>
      </c>
      <c r="G11" s="64" t="s">
        <v>103</v>
      </c>
    </row>
    <row r="12" spans="1:7" ht="12.75">
      <c r="A12" s="68" t="s">
        <v>106</v>
      </c>
      <c r="B12" s="68" t="s">
        <v>106</v>
      </c>
      <c r="C12" s="68" t="s">
        <v>0</v>
      </c>
      <c r="D12" s="69">
        <v>41547</v>
      </c>
      <c r="E12" s="70"/>
      <c r="F12" s="70"/>
      <c r="G12" s="70"/>
    </row>
    <row r="13" spans="1:7" ht="12.75">
      <c r="A13" s="68" t="s">
        <v>106</v>
      </c>
      <c r="B13" s="68" t="s">
        <v>107</v>
      </c>
      <c r="C13" s="68" t="s">
        <v>108</v>
      </c>
      <c r="D13" s="69">
        <v>41547</v>
      </c>
      <c r="E13" s="70"/>
      <c r="F13" s="70"/>
      <c r="G13" s="70">
        <v>10.1415</v>
      </c>
    </row>
    <row r="14" spans="1:7" ht="12.75">
      <c r="A14" s="68" t="s">
        <v>106</v>
      </c>
      <c r="B14" s="68" t="s">
        <v>109</v>
      </c>
      <c r="C14" s="68" t="s">
        <v>110</v>
      </c>
      <c r="D14" s="69">
        <v>41547</v>
      </c>
      <c r="E14" s="70"/>
      <c r="F14" s="70"/>
      <c r="G14" s="70">
        <v>10.1265</v>
      </c>
    </row>
    <row r="16" spans="1:18" ht="12.75">
      <c r="A16" s="64" t="s">
        <v>97</v>
      </c>
      <c r="B16" s="64" t="s">
        <v>98</v>
      </c>
      <c r="C16" s="64" t="s">
        <v>99</v>
      </c>
      <c r="D16" s="64" t="s">
        <v>100</v>
      </c>
      <c r="E16" s="64" t="s">
        <v>101</v>
      </c>
      <c r="F16" s="64" t="s">
        <v>102</v>
      </c>
      <c r="G16" s="64" t="s">
        <v>103</v>
      </c>
      <c r="H16" s="65" t="s">
        <v>104</v>
      </c>
      <c r="I16" s="65" t="str">
        <f>+G16</f>
        <v>NAV Per Unit</v>
      </c>
      <c r="J16" s="66" t="s">
        <v>105</v>
      </c>
      <c r="O16" s="67" t="s">
        <v>97</v>
      </c>
      <c r="P16" s="67" t="s">
        <v>98</v>
      </c>
      <c r="Q16" s="67" t="s">
        <v>104</v>
      </c>
      <c r="R16" s="67"/>
    </row>
    <row r="17" spans="1:10" ht="12.75">
      <c r="A17" s="68" t="s">
        <v>106</v>
      </c>
      <c r="B17" s="68" t="s">
        <v>106</v>
      </c>
      <c r="C17" s="68" t="s">
        <v>0</v>
      </c>
      <c r="D17" s="69">
        <v>41729</v>
      </c>
      <c r="E17" s="70"/>
      <c r="F17" s="70"/>
      <c r="G17" s="70"/>
      <c r="J17" s="66"/>
    </row>
    <row r="18" spans="1:10" ht="12.75">
      <c r="A18" s="68" t="s">
        <v>106</v>
      </c>
      <c r="B18" s="68" t="s">
        <v>107</v>
      </c>
      <c r="C18" s="68" t="s">
        <v>108</v>
      </c>
      <c r="D18" s="69">
        <v>41729</v>
      </c>
      <c r="E18" s="70"/>
      <c r="F18" s="70"/>
      <c r="G18" s="70">
        <v>11.8137</v>
      </c>
      <c r="J18" s="66"/>
    </row>
    <row r="19" spans="1:10" ht="12.75">
      <c r="A19" s="68" t="s">
        <v>106</v>
      </c>
      <c r="B19" s="68" t="s">
        <v>109</v>
      </c>
      <c r="C19" s="68" t="s">
        <v>110</v>
      </c>
      <c r="D19" s="69">
        <v>41729</v>
      </c>
      <c r="E19" s="70"/>
      <c r="F19" s="70"/>
      <c r="G19" s="70">
        <v>11.7666</v>
      </c>
      <c r="J19" s="66"/>
    </row>
    <row r="20" spans="1:10" ht="12.75">
      <c r="A20" s="68"/>
      <c r="B20" s="68"/>
      <c r="C20" s="68"/>
      <c r="D20" s="71"/>
      <c r="E20" s="64"/>
      <c r="F20" s="64"/>
      <c r="G20" s="64"/>
      <c r="J20" s="66"/>
    </row>
    <row r="21" spans="1:10" ht="12.75">
      <c r="A21" s="64" t="s">
        <v>97</v>
      </c>
      <c r="B21" s="64" t="s">
        <v>98</v>
      </c>
      <c r="C21" s="64" t="s">
        <v>99</v>
      </c>
      <c r="D21" s="71" t="s">
        <v>100</v>
      </c>
      <c r="E21" s="64" t="s">
        <v>101</v>
      </c>
      <c r="F21" s="64" t="s">
        <v>102</v>
      </c>
      <c r="G21" s="64" t="s">
        <v>103</v>
      </c>
      <c r="J21" s="66"/>
    </row>
    <row r="22" spans="1:10" ht="12.75">
      <c r="A22" s="68" t="s">
        <v>106</v>
      </c>
      <c r="B22" s="68" t="s">
        <v>106</v>
      </c>
      <c r="C22" s="68" t="s">
        <v>0</v>
      </c>
      <c r="D22" s="71">
        <v>41912</v>
      </c>
      <c r="E22" s="72"/>
      <c r="F22" s="73"/>
      <c r="G22" s="74"/>
      <c r="H22" s="65" t="str">
        <f>VLOOKUP(B22:B44,P:R,3,0)</f>
        <v>PP001NA</v>
      </c>
      <c r="I22" s="75">
        <f>+G22</f>
        <v>0</v>
      </c>
      <c r="J22" s="66"/>
    </row>
    <row r="23" spans="1:10" ht="12.75">
      <c r="A23" s="68" t="s">
        <v>106</v>
      </c>
      <c r="B23" s="68" t="s">
        <v>107</v>
      </c>
      <c r="C23" s="68" t="s">
        <v>108</v>
      </c>
      <c r="D23" s="71">
        <v>41912</v>
      </c>
      <c r="E23" s="72"/>
      <c r="F23" s="73"/>
      <c r="G23" s="74">
        <v>14.7827</v>
      </c>
      <c r="H23" s="65" t="str">
        <f>VLOOKUP(B23:B45,P:R,3,0)</f>
        <v>PP001Direct Plan</v>
      </c>
      <c r="I23" s="75">
        <f>+G23</f>
        <v>14.7827</v>
      </c>
      <c r="J23" s="66"/>
    </row>
    <row r="24" spans="1:10" ht="12.75">
      <c r="A24" s="68" t="s">
        <v>106</v>
      </c>
      <c r="B24" s="68" t="s">
        <v>109</v>
      </c>
      <c r="C24" s="68" t="s">
        <v>110</v>
      </c>
      <c r="D24" s="71">
        <v>41912</v>
      </c>
      <c r="E24" s="72"/>
      <c r="F24" s="73"/>
      <c r="G24" s="74">
        <v>14.6918</v>
      </c>
      <c r="H24" s="65" t="str">
        <f>VLOOKUP(B24:B66,P:R,3,0)</f>
        <v>PP001Regular Plan</v>
      </c>
      <c r="I24" s="75">
        <f>+G24</f>
        <v>14.6918</v>
      </c>
      <c r="J24" s="66"/>
    </row>
    <row r="25" spans="1:10" ht="12.75">
      <c r="A25" s="64"/>
      <c r="B25" s="64"/>
      <c r="C25" s="64"/>
      <c r="D25" s="71"/>
      <c r="E25" s="64"/>
      <c r="F25" s="64"/>
      <c r="G25" s="64"/>
      <c r="J25" s="66"/>
    </row>
    <row r="26" spans="1:10" ht="12.75">
      <c r="A26" s="64"/>
      <c r="B26" s="64"/>
      <c r="C26" s="64"/>
      <c r="D26" s="71"/>
      <c r="E26" s="64"/>
      <c r="F26" s="64"/>
      <c r="G26" s="64"/>
      <c r="J26" s="66"/>
    </row>
    <row r="27" spans="1:18" ht="12.75">
      <c r="A27" s="68" t="s">
        <v>106</v>
      </c>
      <c r="B27" s="68" t="s">
        <v>106</v>
      </c>
      <c r="C27" s="68" t="s">
        <v>0</v>
      </c>
      <c r="D27" s="71">
        <v>42094</v>
      </c>
      <c r="E27" s="72">
        <v>5718743737.280273</v>
      </c>
      <c r="F27" s="73">
        <v>347390464.211</v>
      </c>
      <c r="G27" s="74">
        <v>16.462</v>
      </c>
      <c r="H27" s="65" t="str">
        <f>VLOOKUP(B27:B128,P:R,3,0)</f>
        <v>PP001NA</v>
      </c>
      <c r="I27" s="75">
        <f>+G27</f>
        <v>16.462</v>
      </c>
      <c r="K27" s="76"/>
      <c r="O27" s="67" t="s">
        <v>106</v>
      </c>
      <c r="P27" s="67" t="s">
        <v>106</v>
      </c>
      <c r="Q27" s="67" t="s">
        <v>1</v>
      </c>
      <c r="R27" s="67" t="str">
        <f>+O27&amp;Q27</f>
        <v>PP001NA</v>
      </c>
    </row>
    <row r="28" spans="1:18" ht="12.75">
      <c r="A28" s="68" t="s">
        <v>106</v>
      </c>
      <c r="B28" s="68" t="s">
        <v>107</v>
      </c>
      <c r="C28" s="68" t="s">
        <v>108</v>
      </c>
      <c r="D28" s="71">
        <v>42094</v>
      </c>
      <c r="E28" s="72">
        <v>5416024540.42652</v>
      </c>
      <c r="F28" s="73">
        <v>328847976.063</v>
      </c>
      <c r="G28" s="74">
        <v>16.4697</v>
      </c>
      <c r="H28" s="65" t="str">
        <f>VLOOKUP(B28:B129,P:R,3,0)</f>
        <v>PP001Direct Plan</v>
      </c>
      <c r="I28" s="75">
        <f>+G28</f>
        <v>16.4697</v>
      </c>
      <c r="O28" s="67" t="s">
        <v>106</v>
      </c>
      <c r="P28" s="67" t="s">
        <v>107</v>
      </c>
      <c r="Q28" s="67" t="s">
        <v>2</v>
      </c>
      <c r="R28" s="67" t="str">
        <f>+O28&amp;Q28</f>
        <v>PP001Direct Plan</v>
      </c>
    </row>
    <row r="29" spans="1:18" ht="12.75">
      <c r="A29" s="68" t="s">
        <v>106</v>
      </c>
      <c r="B29" s="68" t="s">
        <v>109</v>
      </c>
      <c r="C29" s="68" t="s">
        <v>110</v>
      </c>
      <c r="D29" s="71">
        <v>42094</v>
      </c>
      <c r="E29" s="72">
        <v>302719196.86735004</v>
      </c>
      <c r="F29" s="73">
        <v>18542488.148000002</v>
      </c>
      <c r="G29" s="74">
        <v>16.3257</v>
      </c>
      <c r="H29" s="65" t="str">
        <f>VLOOKUP(B29:B130,P:R,3,0)</f>
        <v>PP001Regular Plan</v>
      </c>
      <c r="I29" s="75">
        <f>+G29</f>
        <v>16.3257</v>
      </c>
      <c r="O29" s="67" t="s">
        <v>106</v>
      </c>
      <c r="P29" s="67" t="s">
        <v>109</v>
      </c>
      <c r="Q29" s="67" t="s">
        <v>3</v>
      </c>
      <c r="R29" s="67" t="str">
        <f>+O29&amp;Q29</f>
        <v>PP001Regular Plan</v>
      </c>
    </row>
    <row r="30" ht="12.75">
      <c r="D30" s="77"/>
    </row>
    <row r="31" ht="12.75">
      <c r="D31" s="77"/>
    </row>
    <row r="32" spans="1:24" s="65" customFormat="1" ht="12.75">
      <c r="A32" s="64" t="s">
        <v>97</v>
      </c>
      <c r="B32" s="64" t="s">
        <v>98</v>
      </c>
      <c r="C32" s="64" t="s">
        <v>99</v>
      </c>
      <c r="D32" s="71" t="s">
        <v>100</v>
      </c>
      <c r="E32" s="64" t="s">
        <v>101</v>
      </c>
      <c r="F32" s="64" t="s">
        <v>102</v>
      </c>
      <c r="G32" s="64" t="s">
        <v>103</v>
      </c>
      <c r="O32" s="67"/>
      <c r="P32" s="67"/>
      <c r="Q32" s="67"/>
      <c r="R32" s="67"/>
      <c r="S32"/>
      <c r="T32"/>
      <c r="U32"/>
      <c r="V32"/>
      <c r="W32"/>
      <c r="X32"/>
    </row>
    <row r="33" spans="1:24" s="65" customFormat="1" ht="12.75">
      <c r="A33" s="68" t="s">
        <v>106</v>
      </c>
      <c r="B33" s="68" t="s">
        <v>106</v>
      </c>
      <c r="C33" s="68" t="s">
        <v>0</v>
      </c>
      <c r="D33" s="71">
        <v>42277</v>
      </c>
      <c r="E33" s="72">
        <v>5887136568.000382</v>
      </c>
      <c r="F33" s="73">
        <v>365111260.92</v>
      </c>
      <c r="G33" s="74">
        <v>16.1242</v>
      </c>
      <c r="H33" s="65" t="str">
        <f>VLOOKUP(B33:B134,P:R,3,0)</f>
        <v>PP001NA</v>
      </c>
      <c r="I33" s="75">
        <f>+G33</f>
        <v>16.1242</v>
      </c>
      <c r="O33" s="67"/>
      <c r="P33" s="67"/>
      <c r="Q33" s="67"/>
      <c r="R33" s="67"/>
      <c r="S33"/>
      <c r="T33"/>
      <c r="U33"/>
      <c r="V33"/>
      <c r="W33"/>
      <c r="X33"/>
    </row>
    <row r="34" spans="1:24" s="65" customFormat="1" ht="12.75">
      <c r="A34" s="68" t="s">
        <v>106</v>
      </c>
      <c r="B34" s="68" t="s">
        <v>107</v>
      </c>
      <c r="C34" s="68" t="s">
        <v>108</v>
      </c>
      <c r="D34" s="71">
        <v>42277</v>
      </c>
      <c r="E34" s="72">
        <v>5518797843.680558</v>
      </c>
      <c r="F34" s="73">
        <v>342024309.453</v>
      </c>
      <c r="G34" s="74">
        <v>16.1357</v>
      </c>
      <c r="H34" s="65" t="str">
        <f>VLOOKUP(B34:B135,P:R,3,0)</f>
        <v>PP001Direct Plan</v>
      </c>
      <c r="I34" s="75">
        <f>+G34</f>
        <v>16.1357</v>
      </c>
      <c r="O34" s="67"/>
      <c r="P34" s="67"/>
      <c r="Q34" s="67"/>
      <c r="R34" s="67"/>
      <c r="S34"/>
      <c r="T34"/>
      <c r="U34"/>
      <c r="V34"/>
      <c r="W34"/>
      <c r="X34"/>
    </row>
    <row r="35" spans="1:24" s="65" customFormat="1" ht="12.75">
      <c r="A35" s="68" t="s">
        <v>106</v>
      </c>
      <c r="B35" s="68" t="s">
        <v>109</v>
      </c>
      <c r="C35" s="68" t="s">
        <v>110</v>
      </c>
      <c r="D35" s="71">
        <v>42277</v>
      </c>
      <c r="E35" s="72">
        <v>368338724.29820126</v>
      </c>
      <c r="F35" s="73">
        <v>23086951.467</v>
      </c>
      <c r="G35" s="74">
        <v>15.9544</v>
      </c>
      <c r="H35" s="65" t="str">
        <f>VLOOKUP(B35:B136,P:R,3,0)</f>
        <v>PP001Regular Plan</v>
      </c>
      <c r="I35" s="75">
        <f>+G35</f>
        <v>15.9544</v>
      </c>
      <c r="O35" s="67"/>
      <c r="P35" s="67"/>
      <c r="Q35" s="67"/>
      <c r="R35" s="67"/>
      <c r="S35"/>
      <c r="T35"/>
      <c r="U35"/>
      <c r="V35"/>
      <c r="W35"/>
      <c r="X35"/>
    </row>
    <row r="36" spans="1:24" s="65" customFormat="1" ht="12.75">
      <c r="A36"/>
      <c r="B36"/>
      <c r="C36"/>
      <c r="D36" s="77"/>
      <c r="E36"/>
      <c r="F36"/>
      <c r="G36"/>
      <c r="O36" s="67"/>
      <c r="P36" s="67"/>
      <c r="Q36" s="67"/>
      <c r="R36" s="67"/>
      <c r="S36"/>
      <c r="T36"/>
      <c r="U36"/>
      <c r="V36"/>
      <c r="W36"/>
      <c r="X36"/>
    </row>
    <row r="37" spans="1:24" s="65" customFormat="1" ht="12.75">
      <c r="A37"/>
      <c r="B37"/>
      <c r="C37"/>
      <c r="D37" s="77"/>
      <c r="E37"/>
      <c r="F37"/>
      <c r="G37"/>
      <c r="O37" s="67"/>
      <c r="P37" s="67"/>
      <c r="Q37" s="67"/>
      <c r="R37" s="67"/>
      <c r="S37"/>
      <c r="T37"/>
      <c r="U37"/>
      <c r="V37"/>
      <c r="W37"/>
      <c r="X37"/>
    </row>
    <row r="38" spans="1:24" s="65" customFormat="1" ht="12.75">
      <c r="A38" s="64" t="s">
        <v>97</v>
      </c>
      <c r="B38" s="64" t="s">
        <v>98</v>
      </c>
      <c r="C38" s="64" t="s">
        <v>99</v>
      </c>
      <c r="D38" s="71" t="s">
        <v>100</v>
      </c>
      <c r="E38" s="64" t="s">
        <v>101</v>
      </c>
      <c r="F38" s="64" t="s">
        <v>102</v>
      </c>
      <c r="G38" s="64" t="s">
        <v>103</v>
      </c>
      <c r="O38" s="67"/>
      <c r="P38" s="67"/>
      <c r="Q38" s="67"/>
      <c r="R38" s="67"/>
      <c r="S38"/>
      <c r="T38"/>
      <c r="U38"/>
      <c r="V38"/>
      <c r="W38"/>
      <c r="X38"/>
    </row>
    <row r="39" spans="1:24" s="65" customFormat="1" ht="12.75">
      <c r="A39" s="68" t="s">
        <v>106</v>
      </c>
      <c r="B39" s="68" t="s">
        <v>106</v>
      </c>
      <c r="C39" s="68" t="s">
        <v>0</v>
      </c>
      <c r="D39" s="71">
        <v>42460</v>
      </c>
      <c r="E39" s="72">
        <v>6505070616.089998</v>
      </c>
      <c r="F39" s="73">
        <v>381599053.644</v>
      </c>
      <c r="G39" s="74">
        <f>+E39/F39</f>
        <v>17.046873030661878</v>
      </c>
      <c r="H39" s="65" t="str">
        <f>VLOOKUP(B39:B140,P:R,3,0)</f>
        <v>PP001NA</v>
      </c>
      <c r="I39" s="75">
        <f>+G39</f>
        <v>17.046873030661878</v>
      </c>
      <c r="O39" s="67"/>
      <c r="P39" s="67"/>
      <c r="Q39" s="67"/>
      <c r="R39" s="67"/>
      <c r="S39"/>
      <c r="T39"/>
      <c r="U39"/>
      <c r="V39"/>
      <c r="W39"/>
      <c r="X39"/>
    </row>
    <row r="40" spans="1:24" s="65" customFormat="1" ht="12.75">
      <c r="A40" s="68" t="s">
        <v>106</v>
      </c>
      <c r="B40" s="68" t="s">
        <v>107</v>
      </c>
      <c r="C40" s="68" t="s">
        <v>108</v>
      </c>
      <c r="D40" s="71">
        <v>42460</v>
      </c>
      <c r="E40" s="72">
        <v>5985200292.743999</v>
      </c>
      <c r="F40" s="73">
        <v>350706324.215</v>
      </c>
      <c r="G40" s="74">
        <v>17.06613163</v>
      </c>
      <c r="H40" s="65" t="str">
        <f>VLOOKUP(B40:B140,P:R,3,0)</f>
        <v>PP001Direct Plan</v>
      </c>
      <c r="I40" s="75">
        <f>+G40</f>
        <v>17.06613163</v>
      </c>
      <c r="O40" s="67"/>
      <c r="P40" s="67"/>
      <c r="Q40" s="67"/>
      <c r="R40" s="67"/>
      <c r="S40"/>
      <c r="T40"/>
      <c r="U40"/>
      <c r="V40"/>
      <c r="W40"/>
      <c r="X40"/>
    </row>
    <row r="41" spans="1:24" s="65" customFormat="1" ht="12.75">
      <c r="A41" s="68" t="s">
        <v>106</v>
      </c>
      <c r="B41" s="68" t="s">
        <v>109</v>
      </c>
      <c r="C41" s="68" t="s">
        <v>110</v>
      </c>
      <c r="D41" s="71">
        <v>42460</v>
      </c>
      <c r="E41" s="72">
        <v>519870323.3460001</v>
      </c>
      <c r="F41" s="73">
        <v>30892729.429</v>
      </c>
      <c r="G41" s="74">
        <v>16.82824189</v>
      </c>
      <c r="H41" s="65" t="str">
        <f>VLOOKUP(B41:B142,P:R,3,0)</f>
        <v>PP001Regular Plan</v>
      </c>
      <c r="I41" s="75">
        <f>+G41</f>
        <v>16.82824189</v>
      </c>
      <c r="O41" s="67"/>
      <c r="P41" s="67"/>
      <c r="Q41" s="67"/>
      <c r="R41" s="67"/>
      <c r="S41"/>
      <c r="T41"/>
      <c r="U41"/>
      <c r="V41"/>
      <c r="W41"/>
      <c r="X41"/>
    </row>
    <row r="42" spans="1:24" s="65" customFormat="1" ht="12.75">
      <c r="A42"/>
      <c r="B42"/>
      <c r="C42"/>
      <c r="D42" s="77"/>
      <c r="E42"/>
      <c r="F42"/>
      <c r="G42"/>
      <c r="O42" s="67"/>
      <c r="P42" s="67"/>
      <c r="Q42" s="67"/>
      <c r="R42" s="67"/>
      <c r="S42"/>
      <c r="T42"/>
      <c r="U42"/>
      <c r="V42"/>
      <c r="W42"/>
      <c r="X42"/>
    </row>
    <row r="43" spans="1:24" s="65" customFormat="1" ht="12.75">
      <c r="A43"/>
      <c r="B43"/>
      <c r="C43"/>
      <c r="D43" s="77"/>
      <c r="E43"/>
      <c r="F43"/>
      <c r="G43" s="78">
        <f>+G40-G34</f>
        <v>0.9304316300000011</v>
      </c>
      <c r="O43" s="67"/>
      <c r="P43" s="67"/>
      <c r="Q43" s="67"/>
      <c r="R43" s="67"/>
      <c r="S43"/>
      <c r="T43"/>
      <c r="U43"/>
      <c r="V43"/>
      <c r="W43"/>
      <c r="X43"/>
    </row>
    <row r="44" spans="1:24" s="65" customFormat="1" ht="12.75">
      <c r="A44"/>
      <c r="B44"/>
      <c r="C44"/>
      <c r="D44" s="77"/>
      <c r="E44"/>
      <c r="F44"/>
      <c r="G44">
        <f>+G43/G34</f>
        <v>0.05766292320754607</v>
      </c>
      <c r="O44" s="67"/>
      <c r="P44" s="67"/>
      <c r="Q44" s="67"/>
      <c r="R44" s="67"/>
      <c r="S44"/>
      <c r="T44"/>
      <c r="U44"/>
      <c r="V44"/>
      <c r="W44"/>
      <c r="X44"/>
    </row>
    <row r="45" spans="1:24" s="65" customFormat="1" ht="12.75">
      <c r="A45"/>
      <c r="B45"/>
      <c r="C45"/>
      <c r="D45" s="77"/>
      <c r="E45"/>
      <c r="F45"/>
      <c r="G45"/>
      <c r="O45" s="67"/>
      <c r="P45" s="67"/>
      <c r="Q45" s="67"/>
      <c r="R45" s="67"/>
      <c r="S45"/>
      <c r="T45"/>
      <c r="U45"/>
      <c r="V45"/>
      <c r="W45"/>
      <c r="X45"/>
    </row>
    <row r="46" spans="1:24" s="65" customFormat="1" ht="12.75">
      <c r="A46" s="64" t="s">
        <v>97</v>
      </c>
      <c r="B46" s="64" t="s">
        <v>98</v>
      </c>
      <c r="C46" s="64" t="s">
        <v>99</v>
      </c>
      <c r="D46" s="71" t="s">
        <v>100</v>
      </c>
      <c r="E46" s="64" t="s">
        <v>101</v>
      </c>
      <c r="F46" s="64" t="s">
        <v>102</v>
      </c>
      <c r="G46" s="64" t="s">
        <v>103</v>
      </c>
      <c r="O46" s="67"/>
      <c r="P46" s="67"/>
      <c r="Q46" s="67"/>
      <c r="R46" s="67"/>
      <c r="S46"/>
      <c r="T46"/>
      <c r="U46"/>
      <c r="V46"/>
      <c r="W46"/>
      <c r="X46"/>
    </row>
    <row r="47" spans="1:24" s="65" customFormat="1" ht="12.75">
      <c r="A47" s="68" t="s">
        <v>106</v>
      </c>
      <c r="B47" s="68" t="s">
        <v>106</v>
      </c>
      <c r="C47" s="68" t="s">
        <v>0</v>
      </c>
      <c r="D47" s="86" t="s">
        <v>115</v>
      </c>
      <c r="E47" s="87">
        <v>6759958213.57</v>
      </c>
      <c r="F47" s="87">
        <v>364014429.849</v>
      </c>
      <c r="G47" s="74">
        <f>+E47/F47</f>
        <v>18.570577590493205</v>
      </c>
      <c r="H47" s="65" t="str">
        <f>VLOOKUP(B47:B148,P:R,3,0)</f>
        <v>PP001NA</v>
      </c>
      <c r="I47" s="75">
        <f>+G47</f>
        <v>18.570577590493205</v>
      </c>
      <c r="O47" s="67"/>
      <c r="P47" s="67"/>
      <c r="Q47" s="67"/>
      <c r="R47" s="67"/>
      <c r="S47"/>
      <c r="T47"/>
      <c r="U47"/>
      <c r="V47"/>
      <c r="W47"/>
      <c r="X47"/>
    </row>
    <row r="48" spans="1:24" s="65" customFormat="1" ht="12.75">
      <c r="A48" s="68" t="s">
        <v>106</v>
      </c>
      <c r="B48" s="68" t="s">
        <v>107</v>
      </c>
      <c r="C48" s="68" t="s">
        <v>108</v>
      </c>
      <c r="D48" s="86" t="s">
        <v>115</v>
      </c>
      <c r="E48" s="87">
        <v>6028548327.943</v>
      </c>
      <c r="F48" s="87">
        <v>324032911.648</v>
      </c>
      <c r="G48" s="87">
        <v>18.6047</v>
      </c>
      <c r="H48" s="65" t="str">
        <f>VLOOKUP(B48:B148,P:R,3,0)</f>
        <v>PP001Direct Plan</v>
      </c>
      <c r="I48" s="75">
        <f>+G48</f>
        <v>18.6047</v>
      </c>
      <c r="O48" s="67"/>
      <c r="P48" s="67"/>
      <c r="Q48" s="67"/>
      <c r="R48" s="67"/>
      <c r="S48"/>
      <c r="T48"/>
      <c r="U48"/>
      <c r="V48"/>
      <c r="W48"/>
      <c r="X48"/>
    </row>
    <row r="49" spans="1:24" s="65" customFormat="1" ht="12.75">
      <c r="A49" s="68" t="s">
        <v>106</v>
      </c>
      <c r="B49" s="68" t="s">
        <v>109</v>
      </c>
      <c r="C49" s="68" t="s">
        <v>110</v>
      </c>
      <c r="D49" s="86" t="s">
        <v>115</v>
      </c>
      <c r="E49" s="87">
        <v>731409885.627</v>
      </c>
      <c r="F49" s="87">
        <v>39981518.201</v>
      </c>
      <c r="G49" s="87">
        <v>18.2937</v>
      </c>
      <c r="H49" s="65" t="str">
        <f>VLOOKUP(B49:B157,P:R,3,0)</f>
        <v>PP001Regular Plan</v>
      </c>
      <c r="I49" s="75">
        <f>+G49</f>
        <v>18.2937</v>
      </c>
      <c r="O49" s="67"/>
      <c r="P49" s="67"/>
      <c r="Q49" s="67"/>
      <c r="R49" s="67"/>
      <c r="S49"/>
      <c r="T49"/>
      <c r="U49"/>
      <c r="V49"/>
      <c r="W49"/>
      <c r="X49"/>
    </row>
    <row r="50" spans="1:24" s="65" customFormat="1" ht="12.75">
      <c r="A50" s="126"/>
      <c r="B50" s="126"/>
      <c r="C50" s="126"/>
      <c r="D50" s="127"/>
      <c r="E50" s="99"/>
      <c r="F50" s="99"/>
      <c r="G50" s="99"/>
      <c r="I50" s="75"/>
      <c r="O50" s="67"/>
      <c r="P50" s="67"/>
      <c r="Q50" s="67"/>
      <c r="R50" s="67"/>
      <c r="S50"/>
      <c r="T50"/>
      <c r="U50"/>
      <c r="V50"/>
      <c r="W50"/>
      <c r="X50"/>
    </row>
    <row r="51" spans="1:24" s="65" customFormat="1" ht="12.75">
      <c r="A51" s="64" t="s">
        <v>97</v>
      </c>
      <c r="B51" s="64" t="s">
        <v>98</v>
      </c>
      <c r="C51" s="64" t="s">
        <v>99</v>
      </c>
      <c r="D51" s="71" t="s">
        <v>100</v>
      </c>
      <c r="E51" s="129" t="s">
        <v>101</v>
      </c>
      <c r="F51" s="129" t="s">
        <v>102</v>
      </c>
      <c r="G51" s="129" t="s">
        <v>103</v>
      </c>
      <c r="I51" s="75"/>
      <c r="O51" s="67"/>
      <c r="P51" s="67"/>
      <c r="Q51" s="67"/>
      <c r="R51" s="67"/>
      <c r="S51"/>
      <c r="T51"/>
      <c r="U51"/>
      <c r="V51"/>
      <c r="W51"/>
      <c r="X51"/>
    </row>
    <row r="52" spans="1:24" s="65" customFormat="1" ht="12.75">
      <c r="A52" s="68" t="s">
        <v>106</v>
      </c>
      <c r="B52" s="68" t="s">
        <v>106</v>
      </c>
      <c r="C52" s="68" t="s">
        <v>0</v>
      </c>
      <c r="D52" s="86">
        <v>42825</v>
      </c>
      <c r="E52" s="87">
        <f>E53+E54</f>
        <v>6854922639.78</v>
      </c>
      <c r="F52" s="87">
        <v>365135646.22</v>
      </c>
      <c r="G52" s="87"/>
      <c r="H52" s="65" t="str">
        <f>VLOOKUP(B52:B153,P:R,3,0)</f>
        <v>PP001NA</v>
      </c>
      <c r="I52" s="75">
        <f>+G52</f>
        <v>0</v>
      </c>
      <c r="O52" s="67"/>
      <c r="P52" s="67"/>
      <c r="Q52" s="67"/>
      <c r="R52" s="67"/>
      <c r="S52"/>
      <c r="T52"/>
      <c r="U52"/>
      <c r="V52"/>
      <c r="W52"/>
      <c r="X52"/>
    </row>
    <row r="53" spans="1:24" s="65" customFormat="1" ht="12.75">
      <c r="A53" s="68" t="s">
        <v>106</v>
      </c>
      <c r="B53" s="68" t="s">
        <v>107</v>
      </c>
      <c r="C53" s="68" t="s">
        <v>108</v>
      </c>
      <c r="D53" s="86">
        <v>42825</v>
      </c>
      <c r="E53" s="87">
        <v>5991971221.61</v>
      </c>
      <c r="F53" s="87">
        <v>313158950.709</v>
      </c>
      <c r="G53" s="87">
        <v>19.9376</v>
      </c>
      <c r="H53" s="65" t="str">
        <f>VLOOKUP(B53:B153,P:R,3,0)</f>
        <v>PP001Direct Plan</v>
      </c>
      <c r="I53" s="75">
        <f>+G53</f>
        <v>19.9376</v>
      </c>
      <c r="O53" s="67"/>
      <c r="P53" s="67"/>
      <c r="Q53" s="67"/>
      <c r="R53" s="67"/>
      <c r="S53"/>
      <c r="T53"/>
      <c r="U53"/>
      <c r="V53"/>
      <c r="W53"/>
      <c r="X53"/>
    </row>
    <row r="54" spans="1:24" s="65" customFormat="1" ht="12.75">
      <c r="A54" s="68" t="s">
        <v>106</v>
      </c>
      <c r="B54" s="68" t="s">
        <v>109</v>
      </c>
      <c r="C54" s="68" t="s">
        <v>110</v>
      </c>
      <c r="D54" s="86">
        <v>42825</v>
      </c>
      <c r="E54" s="146">
        <v>862951418.17</v>
      </c>
      <c r="F54" s="87">
        <v>52059979.088</v>
      </c>
      <c r="G54" s="87">
        <v>19.5487</v>
      </c>
      <c r="H54" s="65" t="str">
        <f>VLOOKUP(B54:B157,P:R,3,0)</f>
        <v>PP001Regular Plan</v>
      </c>
      <c r="I54" s="75">
        <f>+G54</f>
        <v>19.5487</v>
      </c>
      <c r="O54" s="67"/>
      <c r="P54" s="67"/>
      <c r="Q54" s="67"/>
      <c r="R54" s="67"/>
      <c r="S54"/>
      <c r="T54"/>
      <c r="U54"/>
      <c r="V54"/>
      <c r="W54"/>
      <c r="X54"/>
    </row>
    <row r="55" spans="1:24" s="65" customFormat="1" ht="12.75">
      <c r="A55" s="126"/>
      <c r="B55" s="126"/>
      <c r="C55" s="126"/>
      <c r="D55" s="127"/>
      <c r="E55" s="89"/>
      <c r="F55" s="99"/>
      <c r="G55" s="99"/>
      <c r="I55" s="75"/>
      <c r="O55" s="67"/>
      <c r="P55" s="67"/>
      <c r="Q55" s="67"/>
      <c r="R55" s="67"/>
      <c r="S55"/>
      <c r="T55"/>
      <c r="U55"/>
      <c r="V55"/>
      <c r="W55"/>
      <c r="X55"/>
    </row>
    <row r="56" spans="1:24" s="65" customFormat="1" ht="12.75">
      <c r="A56" s="64" t="s">
        <v>97</v>
      </c>
      <c r="B56" s="64" t="s">
        <v>98</v>
      </c>
      <c r="C56" s="64" t="s">
        <v>99</v>
      </c>
      <c r="D56" s="71" t="s">
        <v>100</v>
      </c>
      <c r="E56" s="129" t="s">
        <v>101</v>
      </c>
      <c r="F56" s="129" t="s">
        <v>102</v>
      </c>
      <c r="G56" s="129" t="s">
        <v>103</v>
      </c>
      <c r="I56" s="75"/>
      <c r="O56" s="67"/>
      <c r="P56" s="67"/>
      <c r="Q56" s="67"/>
      <c r="R56" s="67"/>
      <c r="S56"/>
      <c r="T56"/>
      <c r="U56"/>
      <c r="V56"/>
      <c r="W56"/>
      <c r="X56"/>
    </row>
    <row r="57" spans="1:24" s="65" customFormat="1" ht="12.75">
      <c r="A57" s="68" t="s">
        <v>106</v>
      </c>
      <c r="B57" s="68" t="s">
        <v>106</v>
      </c>
      <c r="C57" s="68" t="s">
        <v>0</v>
      </c>
      <c r="D57" s="86">
        <v>43007</v>
      </c>
      <c r="E57" s="87">
        <v>8601660736.1</v>
      </c>
      <c r="F57" s="87">
        <v>383822993.542</v>
      </c>
      <c r="G57" s="87"/>
      <c r="H57" s="65" t="str">
        <f>VLOOKUP(B57:B157,P:R,3,0)</f>
        <v>PP001NA</v>
      </c>
      <c r="I57" s="75">
        <f>+G57</f>
        <v>0</v>
      </c>
      <c r="O57" s="67"/>
      <c r="P57" s="67"/>
      <c r="Q57" s="67"/>
      <c r="R57" s="67"/>
      <c r="S57"/>
      <c r="T57"/>
      <c r="U57"/>
      <c r="V57"/>
      <c r="W57"/>
      <c r="X57"/>
    </row>
    <row r="58" spans="1:24" s="65" customFormat="1" ht="12.75">
      <c r="A58" s="68" t="s">
        <v>106</v>
      </c>
      <c r="B58" s="68" t="s">
        <v>107</v>
      </c>
      <c r="C58" s="68" t="s">
        <v>108</v>
      </c>
      <c r="D58" s="86">
        <v>43007</v>
      </c>
      <c r="E58" s="87">
        <v>1392898497.153</v>
      </c>
      <c r="F58" s="87">
        <v>63338995.906</v>
      </c>
      <c r="G58" s="87">
        <v>22.4944</v>
      </c>
      <c r="H58" s="65" t="str">
        <f>VLOOKUP(B58:B157,P:R,3,0)</f>
        <v>PP001Direct Plan</v>
      </c>
      <c r="I58" s="75">
        <f>+G58</f>
        <v>22.4944</v>
      </c>
      <c r="O58" s="67"/>
      <c r="P58" s="67"/>
      <c r="Q58" s="67"/>
      <c r="R58" s="67"/>
      <c r="S58"/>
      <c r="T58"/>
      <c r="U58"/>
      <c r="V58"/>
      <c r="W58"/>
      <c r="X58"/>
    </row>
    <row r="59" spans="1:24" s="65" customFormat="1" ht="12.75">
      <c r="A59" s="68" t="s">
        <v>106</v>
      </c>
      <c r="B59" s="68" t="s">
        <v>109</v>
      </c>
      <c r="C59" s="68" t="s">
        <v>110</v>
      </c>
      <c r="D59" s="86">
        <v>43007</v>
      </c>
      <c r="E59" s="146">
        <v>7208762238.947</v>
      </c>
      <c r="F59" s="87">
        <v>320483997.636</v>
      </c>
      <c r="G59" s="87">
        <v>21.9926</v>
      </c>
      <c r="H59" s="65" t="str">
        <f>VLOOKUP(B59:B157,P:R,3,0)</f>
        <v>PP001Regular Plan</v>
      </c>
      <c r="I59" s="75">
        <f>+G59</f>
        <v>21.9926</v>
      </c>
      <c r="O59" s="67"/>
      <c r="P59" s="67"/>
      <c r="Q59" s="67"/>
      <c r="R59" s="67"/>
      <c r="S59"/>
      <c r="T59"/>
      <c r="U59"/>
      <c r="V59"/>
      <c r="W59"/>
      <c r="X59"/>
    </row>
    <row r="60" spans="1:24" s="65" customFormat="1" ht="12.75">
      <c r="A60" s="126"/>
      <c r="B60" s="126"/>
      <c r="C60" s="126"/>
      <c r="D60" s="127"/>
      <c r="E60" s="89"/>
      <c r="F60" s="99"/>
      <c r="G60" s="99"/>
      <c r="I60" s="75"/>
      <c r="O60" s="67"/>
      <c r="P60" s="67"/>
      <c r="Q60" s="67"/>
      <c r="R60" s="67"/>
      <c r="S60"/>
      <c r="T60"/>
      <c r="U60"/>
      <c r="V60"/>
      <c r="W60"/>
      <c r="X60"/>
    </row>
    <row r="61" spans="1:24" s="65" customFormat="1" ht="12.75">
      <c r="A61" s="126"/>
      <c r="B61" s="126"/>
      <c r="C61" s="126"/>
      <c r="D61" s="127"/>
      <c r="E61" s="89"/>
      <c r="F61" s="99"/>
      <c r="G61" s="99"/>
      <c r="I61" s="75"/>
      <c r="O61" s="67"/>
      <c r="P61" s="67"/>
      <c r="Q61" s="67"/>
      <c r="R61" s="67"/>
      <c r="S61"/>
      <c r="T61"/>
      <c r="U61"/>
      <c r="V61"/>
      <c r="W61"/>
      <c r="X61"/>
    </row>
    <row r="62" spans="1:24" s="65" customFormat="1" ht="12.75">
      <c r="A62" s="126"/>
      <c r="B62" s="126"/>
      <c r="C62" s="126"/>
      <c r="D62" s="127"/>
      <c r="E62" s="99"/>
      <c r="F62" s="99"/>
      <c r="G62" s="99"/>
      <c r="I62" s="75"/>
      <c r="O62" s="67"/>
      <c r="P62" s="67"/>
      <c r="Q62" s="67"/>
      <c r="R62" s="67"/>
      <c r="S62"/>
      <c r="T62"/>
      <c r="U62"/>
      <c r="V62"/>
      <c r="W62"/>
      <c r="X62"/>
    </row>
    <row r="63" spans="1:24" s="65" customFormat="1" ht="12.75">
      <c r="A63" s="126"/>
      <c r="B63" s="126"/>
      <c r="C63" s="126"/>
      <c r="D63" s="127"/>
      <c r="E63" s="99"/>
      <c r="F63" s="99"/>
      <c r="G63" s="99">
        <f>+E53/F53</f>
        <v>19.1339612297334</v>
      </c>
      <c r="I63" s="75"/>
      <c r="O63" s="67"/>
      <c r="P63" s="67"/>
      <c r="Q63" s="67"/>
      <c r="R63" s="67"/>
      <c r="S63"/>
      <c r="T63"/>
      <c r="U63"/>
      <c r="V63"/>
      <c r="W63"/>
      <c r="X63"/>
    </row>
    <row r="64" spans="1:24" s="65" customFormat="1" ht="12.75">
      <c r="A64" s="126"/>
      <c r="B64" s="126"/>
      <c r="C64" s="126"/>
      <c r="D64" s="127"/>
      <c r="E64" s="99"/>
      <c r="F64" s="99"/>
      <c r="G64" s="99">
        <f>+E54/F54</f>
        <v>16.576099977130287</v>
      </c>
      <c r="I64" s="75"/>
      <c r="O64" s="67"/>
      <c r="P64" s="67"/>
      <c r="Q64" s="67"/>
      <c r="R64" s="67"/>
      <c r="S64"/>
      <c r="T64"/>
      <c r="U64"/>
      <c r="V64"/>
      <c r="W64"/>
      <c r="X64"/>
    </row>
    <row r="65" spans="1:24" s="65" customFormat="1" ht="12.75">
      <c r="A65"/>
      <c r="B65"/>
      <c r="C65"/>
      <c r="D65" s="77"/>
      <c r="E65"/>
      <c r="F65"/>
      <c r="G65"/>
      <c r="O65" s="67"/>
      <c r="P65" s="67"/>
      <c r="Q65" s="67"/>
      <c r="R65" s="67"/>
      <c r="S65"/>
      <c r="T65"/>
      <c r="U65"/>
      <c r="V65"/>
      <c r="W65"/>
      <c r="X65"/>
    </row>
    <row r="66" spans="1:24" s="65" customFormat="1" ht="12.75">
      <c r="A66"/>
      <c r="B66"/>
      <c r="C66" s="84">
        <v>41422</v>
      </c>
      <c r="D66" s="77">
        <f>+G41-G9</f>
        <v>6.828241890000001</v>
      </c>
      <c r="E66"/>
      <c r="F66"/>
      <c r="G66" s="78"/>
      <c r="O66" s="67"/>
      <c r="P66" s="67"/>
      <c r="Q66" s="67"/>
      <c r="R66" s="67"/>
      <c r="S66"/>
      <c r="T66"/>
      <c r="U66"/>
      <c r="V66"/>
      <c r="W66"/>
      <c r="X66"/>
    </row>
    <row r="67" spans="1:24" s="65" customFormat="1" ht="12.75">
      <c r="A67"/>
      <c r="B67"/>
      <c r="C67" s="84">
        <v>43008</v>
      </c>
      <c r="D67" s="79">
        <f>+D66/G9</f>
        <v>0.6828241890000001</v>
      </c>
      <c r="E67">
        <f>+D67/3</f>
        <v>0.22760806300000003</v>
      </c>
      <c r="F67"/>
      <c r="G67"/>
      <c r="O67" s="67"/>
      <c r="P67" s="67"/>
      <c r="Q67" s="67"/>
      <c r="R67" s="67"/>
      <c r="S67"/>
      <c r="T67"/>
      <c r="U67"/>
      <c r="V67"/>
      <c r="W67"/>
      <c r="X67"/>
    </row>
    <row r="68" spans="1:24" s="65" customFormat="1" ht="12.75">
      <c r="A68"/>
      <c r="B68"/>
      <c r="C68"/>
      <c r="D68" s="79"/>
      <c r="E68">
        <f>+E67*100</f>
        <v>22.760806300000002</v>
      </c>
      <c r="F68"/>
      <c r="G68"/>
      <c r="O68" s="67"/>
      <c r="P68" s="67"/>
      <c r="Q68" s="67"/>
      <c r="R68" s="67"/>
      <c r="S68"/>
      <c r="T68"/>
      <c r="U68"/>
      <c r="V68"/>
      <c r="W68"/>
      <c r="X68"/>
    </row>
    <row r="69" spans="1:24" s="65" customFormat="1" ht="13.5" thickBot="1">
      <c r="A69"/>
      <c r="B69"/>
      <c r="C69"/>
      <c r="D69" s="79"/>
      <c r="E69"/>
      <c r="F69"/>
      <c r="G69"/>
      <c r="O69" s="67"/>
      <c r="P69" s="67"/>
      <c r="Q69" s="67"/>
      <c r="R69" s="67"/>
      <c r="S69"/>
      <c r="T69"/>
      <c r="U69"/>
      <c r="V69"/>
      <c r="W69"/>
      <c r="X69"/>
    </row>
    <row r="70" spans="1:24" s="65" customFormat="1" ht="13.5" thickTop="1">
      <c r="A70">
        <v>7.1</v>
      </c>
      <c r="B70" s="95" t="s">
        <v>111</v>
      </c>
      <c r="C70" s="96"/>
      <c r="D70" s="112">
        <v>43007</v>
      </c>
      <c r="E70" s="113">
        <v>42825</v>
      </c>
      <c r="F70" s="97"/>
      <c r="G70"/>
      <c r="O70" s="67"/>
      <c r="P70" s="67"/>
      <c r="Q70" s="67"/>
      <c r="R70" s="67"/>
      <c r="S70"/>
      <c r="T70"/>
      <c r="U70"/>
      <c r="V70"/>
      <c r="W70"/>
      <c r="X70"/>
    </row>
    <row r="71" spans="1:24" s="65" customFormat="1" ht="14.25">
      <c r="A71"/>
      <c r="B71" s="98"/>
      <c r="C71" s="2" t="s">
        <v>2</v>
      </c>
      <c r="D71" s="151">
        <f>+G58</f>
        <v>22.4944</v>
      </c>
      <c r="E71" s="111">
        <f>+G53</f>
        <v>19.9376</v>
      </c>
      <c r="F71" s="121">
        <f>(+D71-E71)/E71</f>
        <v>0.12824010914051837</v>
      </c>
      <c r="G71"/>
      <c r="O71" s="67"/>
      <c r="P71" s="67"/>
      <c r="Q71" s="67"/>
      <c r="R71" s="67"/>
      <c r="S71"/>
      <c r="T71"/>
      <c r="U71"/>
      <c r="V71"/>
      <c r="W71"/>
      <c r="X71"/>
    </row>
    <row r="72" spans="1:24" s="65" customFormat="1" ht="14.25">
      <c r="A72"/>
      <c r="B72" s="98"/>
      <c r="C72" s="2" t="s">
        <v>3</v>
      </c>
      <c r="D72" s="151">
        <f>+G59</f>
        <v>21.9926</v>
      </c>
      <c r="E72" s="111">
        <f>+G54</f>
        <v>19.5487</v>
      </c>
      <c r="F72" s="121">
        <f>(+D72-E72)/E72</f>
        <v>0.12501598571772032</v>
      </c>
      <c r="G72"/>
      <c r="O72" s="67"/>
      <c r="P72" s="67"/>
      <c r="Q72" s="67"/>
      <c r="R72" s="67"/>
      <c r="S72"/>
      <c r="T72"/>
      <c r="U72"/>
      <c r="V72"/>
      <c r="W72"/>
      <c r="X72"/>
    </row>
    <row r="73" spans="1:24" s="65" customFormat="1" ht="12.75">
      <c r="A73"/>
      <c r="B73" s="98"/>
      <c r="C73" s="99"/>
      <c r="D73" s="114"/>
      <c r="E73" s="99"/>
      <c r="F73" s="101"/>
      <c r="G73"/>
      <c r="O73" s="67"/>
      <c r="P73" s="67"/>
      <c r="Q73" s="67"/>
      <c r="R73" s="67"/>
      <c r="S73"/>
      <c r="T73"/>
      <c r="U73"/>
      <c r="V73"/>
      <c r="W73"/>
      <c r="X73"/>
    </row>
    <row r="74" spans="1:24" s="65" customFormat="1" ht="12.75">
      <c r="A74"/>
      <c r="B74" s="98"/>
      <c r="C74" s="99"/>
      <c r="D74" s="114"/>
      <c r="E74" s="99"/>
      <c r="F74" s="101"/>
      <c r="G74"/>
      <c r="O74" s="67"/>
      <c r="P74" s="67"/>
      <c r="Q74" s="67"/>
      <c r="R74" s="67"/>
      <c r="S74"/>
      <c r="T74"/>
      <c r="U74"/>
      <c r="V74"/>
      <c r="W74"/>
      <c r="X74"/>
    </row>
    <row r="75" spans="1:24" s="65" customFormat="1" ht="14.25">
      <c r="A75">
        <v>7.1</v>
      </c>
      <c r="B75" s="98"/>
      <c r="C75" s="2" t="s">
        <v>39</v>
      </c>
      <c r="D75" s="114"/>
      <c r="E75" s="99"/>
      <c r="F75" s="101"/>
      <c r="G75"/>
      <c r="O75" s="67"/>
      <c r="P75" s="67"/>
      <c r="Q75" s="67"/>
      <c r="R75" s="67"/>
      <c r="S75"/>
      <c r="T75"/>
      <c r="U75"/>
      <c r="V75"/>
      <c r="W75"/>
      <c r="X75"/>
    </row>
    <row r="76" spans="1:24" s="65" customFormat="1" ht="12.75">
      <c r="A76"/>
      <c r="B76" s="98"/>
      <c r="C76" s="99"/>
      <c r="D76" s="100">
        <v>43007</v>
      </c>
      <c r="E76" s="99">
        <v>8600</v>
      </c>
      <c r="F76" s="101"/>
      <c r="G76"/>
      <c r="O76" s="67"/>
      <c r="P76" s="67"/>
      <c r="Q76" s="67"/>
      <c r="R76" s="67"/>
      <c r="S76"/>
      <c r="T76"/>
      <c r="U76"/>
      <c r="V76"/>
      <c r="W76"/>
      <c r="X76"/>
    </row>
    <row r="77" spans="1:24" s="65" customFormat="1" ht="12.75">
      <c r="A77"/>
      <c r="B77" s="98"/>
      <c r="C77" s="99"/>
      <c r="D77" s="100">
        <v>42825</v>
      </c>
      <c r="E77" s="99">
        <v>7995.05</v>
      </c>
      <c r="F77" s="101"/>
      <c r="G77"/>
      <c r="O77" s="67"/>
      <c r="P77" s="67"/>
      <c r="Q77" s="67"/>
      <c r="R77" s="67"/>
      <c r="S77"/>
      <c r="T77"/>
      <c r="U77"/>
      <c r="V77"/>
      <c r="W77"/>
      <c r="X77"/>
    </row>
    <row r="78" spans="1:24" s="65" customFormat="1" ht="13.5" thickBot="1">
      <c r="A78"/>
      <c r="B78" s="98"/>
      <c r="C78" s="99"/>
      <c r="D78" s="99"/>
      <c r="E78" s="99">
        <f>+E76-E77</f>
        <v>604.9499999999998</v>
      </c>
      <c r="F78" s="101"/>
      <c r="G78"/>
      <c r="O78" s="67"/>
      <c r="P78" s="67"/>
      <c r="Q78" s="67"/>
      <c r="R78" s="67"/>
      <c r="S78"/>
      <c r="T78"/>
      <c r="U78"/>
      <c r="V78"/>
      <c r="W78"/>
      <c r="X78"/>
    </row>
    <row r="79" spans="1:24" s="65" customFormat="1" ht="14.25" thickBot="1" thickTop="1">
      <c r="A79"/>
      <c r="B79" s="98"/>
      <c r="C79" s="99"/>
      <c r="D79" s="99"/>
      <c r="E79" s="152">
        <f>+E78/E77</f>
        <v>0.07566556807024344</v>
      </c>
      <c r="F79" s="101"/>
      <c r="G79"/>
      <c r="O79" s="67"/>
      <c r="P79" s="67"/>
      <c r="Q79" s="67"/>
      <c r="R79" s="67"/>
      <c r="S79"/>
      <c r="T79"/>
      <c r="U79"/>
      <c r="V79"/>
      <c r="W79"/>
      <c r="X79"/>
    </row>
    <row r="80" spans="1:24" s="65" customFormat="1" ht="14.25" thickBot="1" thickTop="1">
      <c r="A80"/>
      <c r="B80" s="104"/>
      <c r="C80" s="106"/>
      <c r="D80" s="106"/>
      <c r="E80" s="106"/>
      <c r="F80" s="107"/>
      <c r="G80"/>
      <c r="O80" s="67"/>
      <c r="P80" s="67"/>
      <c r="Q80" s="67"/>
      <c r="R80" s="67"/>
      <c r="S80"/>
      <c r="T80"/>
      <c r="U80"/>
      <c r="V80"/>
      <c r="W80"/>
      <c r="X80"/>
    </row>
    <row r="81" spans="1:24" s="65" customFormat="1" ht="14.25" thickBot="1" thickTop="1">
      <c r="A81"/>
      <c r="B81"/>
      <c r="C81"/>
      <c r="D81"/>
      <c r="E81"/>
      <c r="F81"/>
      <c r="G81"/>
      <c r="O81" s="67"/>
      <c r="P81" s="67"/>
      <c r="Q81" s="67"/>
      <c r="R81" s="67"/>
      <c r="S81"/>
      <c r="T81"/>
      <c r="U81"/>
      <c r="V81"/>
      <c r="W81"/>
      <c r="X81"/>
    </row>
    <row r="82" spans="1:24" s="65" customFormat="1" ht="15.75" thickTop="1">
      <c r="A82" s="90">
        <v>7.2</v>
      </c>
      <c r="B82" s="109" t="s">
        <v>40</v>
      </c>
      <c r="C82" s="96"/>
      <c r="D82" s="96"/>
      <c r="E82" s="96"/>
      <c r="F82" s="97"/>
      <c r="G82" t="s">
        <v>166</v>
      </c>
      <c r="O82" s="67"/>
      <c r="P82" s="67"/>
      <c r="Q82" s="67"/>
      <c r="R82" s="67"/>
      <c r="S82"/>
      <c r="T82"/>
      <c r="U82"/>
      <c r="V82"/>
      <c r="W82"/>
      <c r="X82"/>
    </row>
    <row r="83" spans="1:24" s="65" customFormat="1" ht="12.75">
      <c r="A83"/>
      <c r="B83" s="98"/>
      <c r="C83" s="99"/>
      <c r="D83" s="100">
        <v>43007</v>
      </c>
      <c r="E83" s="100">
        <v>42643</v>
      </c>
      <c r="F83" s="101"/>
      <c r="G83"/>
      <c r="O83" s="67"/>
      <c r="P83" s="67"/>
      <c r="Q83" s="67"/>
      <c r="R83" s="67"/>
      <c r="S83"/>
      <c r="T83"/>
      <c r="U83"/>
      <c r="V83"/>
      <c r="W83"/>
      <c r="X83"/>
    </row>
    <row r="84" spans="1:24" s="65" customFormat="1" ht="14.25">
      <c r="A84"/>
      <c r="B84" s="98"/>
      <c r="C84" s="2" t="s">
        <v>2</v>
      </c>
      <c r="D84" s="99">
        <f>+$D$71</f>
        <v>22.4944</v>
      </c>
      <c r="E84" s="111">
        <f>+G48</f>
        <v>18.6047</v>
      </c>
      <c r="F84" s="156">
        <f>(D84-E84)/E84</f>
        <v>0.20907082618908113</v>
      </c>
      <c r="G84" s="82"/>
      <c r="O84" s="67"/>
      <c r="P84" s="67"/>
      <c r="Q84" s="67"/>
      <c r="R84" s="67"/>
      <c r="S84"/>
      <c r="T84"/>
      <c r="U84"/>
      <c r="V84"/>
      <c r="W84"/>
      <c r="X84"/>
    </row>
    <row r="85" spans="1:24" s="65" customFormat="1" ht="14.25">
      <c r="A85"/>
      <c r="B85" s="98"/>
      <c r="C85" s="2" t="s">
        <v>3</v>
      </c>
      <c r="D85" s="99">
        <f>+$D$72</f>
        <v>21.9926</v>
      </c>
      <c r="E85" s="111">
        <f>+G49</f>
        <v>18.2937</v>
      </c>
      <c r="F85" s="121">
        <f>+(D85-E85)/E85</f>
        <v>0.20219529127513833</v>
      </c>
      <c r="G85" s="82"/>
      <c r="O85" s="67"/>
      <c r="P85" s="67"/>
      <c r="Q85" s="67"/>
      <c r="R85" s="67"/>
      <c r="S85"/>
      <c r="T85"/>
      <c r="U85"/>
      <c r="V85"/>
      <c r="W85"/>
      <c r="X85"/>
    </row>
    <row r="86" spans="1:24" s="65" customFormat="1" ht="12.75">
      <c r="A86"/>
      <c r="B86" s="98"/>
      <c r="C86" s="99"/>
      <c r="D86" s="99"/>
      <c r="E86" s="99"/>
      <c r="F86" s="101"/>
      <c r="G86"/>
      <c r="O86" s="67"/>
      <c r="P86" s="67"/>
      <c r="Q86" s="67"/>
      <c r="R86" s="67"/>
      <c r="S86"/>
      <c r="T86"/>
      <c r="U86"/>
      <c r="V86"/>
      <c r="W86"/>
      <c r="X86"/>
    </row>
    <row r="87" spans="1:24" s="65" customFormat="1" ht="12.75">
      <c r="A87"/>
      <c r="B87" s="98"/>
      <c r="C87" s="108" t="s">
        <v>118</v>
      </c>
      <c r="D87" s="99"/>
      <c r="E87" s="99"/>
      <c r="F87" s="101"/>
      <c r="G87"/>
      <c r="O87" s="67"/>
      <c r="P87" s="67"/>
      <c r="Q87" s="67"/>
      <c r="R87" s="67"/>
      <c r="S87"/>
      <c r="T87"/>
      <c r="U87"/>
      <c r="V87"/>
      <c r="W87"/>
      <c r="X87"/>
    </row>
    <row r="88" spans="1:24" s="65" customFormat="1" ht="12.75">
      <c r="A88"/>
      <c r="B88" s="98"/>
      <c r="C88" s="99"/>
      <c r="D88" s="100">
        <v>43007</v>
      </c>
      <c r="E88" s="99">
        <f>+E76</f>
        <v>8600</v>
      </c>
      <c r="F88" s="101"/>
      <c r="G88"/>
      <c r="O88" s="67"/>
      <c r="P88" s="67"/>
      <c r="Q88" s="67"/>
      <c r="R88" s="67"/>
      <c r="S88"/>
      <c r="T88"/>
      <c r="U88"/>
      <c r="V88"/>
      <c r="W88"/>
      <c r="X88"/>
    </row>
    <row r="89" spans="1:24" s="65" customFormat="1" ht="12.75">
      <c r="A89"/>
      <c r="B89" s="98"/>
      <c r="C89" s="99"/>
      <c r="D89" s="100">
        <v>42643</v>
      </c>
      <c r="E89" s="99" t="e">
        <f>+#REF!</f>
        <v>#REF!</v>
      </c>
      <c r="F89" s="101"/>
      <c r="G89"/>
      <c r="O89" s="67"/>
      <c r="P89" s="67"/>
      <c r="Q89" s="67"/>
      <c r="R89" s="67"/>
      <c r="S89"/>
      <c r="T89"/>
      <c r="U89"/>
      <c r="V89"/>
      <c r="W89"/>
      <c r="X89"/>
    </row>
    <row r="90" spans="1:24" s="65" customFormat="1" ht="13.5" thickBot="1">
      <c r="A90"/>
      <c r="B90" s="98"/>
      <c r="C90" s="99"/>
      <c r="D90" s="99"/>
      <c r="E90" s="99" t="e">
        <f>+E88-E89</f>
        <v>#REF!</v>
      </c>
      <c r="F90" s="154"/>
      <c r="G90"/>
      <c r="O90" s="67"/>
      <c r="P90" s="67"/>
      <c r="Q90" s="67"/>
      <c r="R90" s="67"/>
      <c r="S90"/>
      <c r="T90"/>
      <c r="U90"/>
      <c r="V90"/>
      <c r="W90"/>
      <c r="X90"/>
    </row>
    <row r="91" spans="1:24" s="65" customFormat="1" ht="14.25" thickBot="1" thickTop="1">
      <c r="A91"/>
      <c r="B91" s="104"/>
      <c r="C91" s="106"/>
      <c r="D91" s="106"/>
      <c r="E91" s="152" t="e">
        <f>+E90/E89</f>
        <v>#REF!</v>
      </c>
      <c r="F91" s="107"/>
      <c r="G91"/>
      <c r="O91" s="67"/>
      <c r="P91" s="67"/>
      <c r="Q91" s="67"/>
      <c r="R91" s="67"/>
      <c r="S91"/>
      <c r="T91"/>
      <c r="U91"/>
      <c r="V91"/>
      <c r="W91"/>
      <c r="X91"/>
    </row>
    <row r="92" spans="1:24" s="65" customFormat="1" ht="13.5" thickTop="1">
      <c r="A92"/>
      <c r="B92" s="99"/>
      <c r="C92" s="99"/>
      <c r="D92" s="99"/>
      <c r="E92" s="155"/>
      <c r="F92" s="99"/>
      <c r="G92"/>
      <c r="O92" s="67"/>
      <c r="P92" s="67"/>
      <c r="Q92" s="67"/>
      <c r="R92" s="67"/>
      <c r="S92"/>
      <c r="T92"/>
      <c r="U92"/>
      <c r="V92"/>
      <c r="W92"/>
      <c r="X92"/>
    </row>
    <row r="93" spans="1:24" s="65" customFormat="1" ht="12.75">
      <c r="A93"/>
      <c r="B93" s="99" t="s">
        <v>167</v>
      </c>
      <c r="C93" s="99"/>
      <c r="D93" s="99"/>
      <c r="E93" s="155"/>
      <c r="F93" s="99"/>
      <c r="G93"/>
      <c r="O93" s="67"/>
      <c r="P93" s="67"/>
      <c r="Q93" s="67"/>
      <c r="R93" s="67"/>
      <c r="S93"/>
      <c r="T93"/>
      <c r="U93"/>
      <c r="V93"/>
      <c r="W93"/>
      <c r="X93"/>
    </row>
    <row r="94" spans="1:24" s="65" customFormat="1" ht="12.75">
      <c r="A94"/>
      <c r="B94" s="99"/>
      <c r="C94" s="99"/>
      <c r="D94" s="99"/>
      <c r="E94" s="155"/>
      <c r="F94" s="99"/>
      <c r="G94"/>
      <c r="O94" s="67"/>
      <c r="P94" s="67"/>
      <c r="Q94" s="67"/>
      <c r="R94" s="67"/>
      <c r="S94"/>
      <c r="T94"/>
      <c r="U94"/>
      <c r="V94"/>
      <c r="W94"/>
      <c r="X94"/>
    </row>
    <row r="95" spans="1:24" s="65" customFormat="1" ht="13.5" thickBot="1">
      <c r="A95"/>
      <c r="B95"/>
      <c r="C95"/>
      <c r="D95" s="108"/>
      <c r="E95"/>
      <c r="F95"/>
      <c r="G95"/>
      <c r="O95" s="67"/>
      <c r="P95" s="67"/>
      <c r="Q95" s="67"/>
      <c r="R95" s="67"/>
      <c r="S95"/>
      <c r="T95"/>
      <c r="U95"/>
      <c r="V95"/>
      <c r="W95"/>
      <c r="X95"/>
    </row>
    <row r="96" spans="1:24" s="65" customFormat="1" ht="15.75" thickTop="1">
      <c r="A96"/>
      <c r="B96" s="150" t="s">
        <v>45</v>
      </c>
      <c r="C96" s="96"/>
      <c r="D96" s="96"/>
      <c r="E96" s="96"/>
      <c r="F96" s="97"/>
      <c r="G96"/>
      <c r="O96" s="67"/>
      <c r="P96" s="67"/>
      <c r="Q96" s="67"/>
      <c r="R96" s="67"/>
      <c r="S96"/>
      <c r="T96"/>
      <c r="U96"/>
      <c r="V96"/>
      <c r="W96"/>
      <c r="X96"/>
    </row>
    <row r="97" spans="1:24" s="65" customFormat="1" ht="14.25">
      <c r="A97"/>
      <c r="B97" s="110"/>
      <c r="C97" s="99"/>
      <c r="D97" s="100">
        <v>43007</v>
      </c>
      <c r="E97" s="100">
        <v>41912</v>
      </c>
      <c r="F97" s="101"/>
      <c r="G97"/>
      <c r="H97" s="65">
        <f>+(D98/E98)^J98</f>
        <v>0.7558800791807089</v>
      </c>
      <c r="O97" s="67"/>
      <c r="P97" s="67"/>
      <c r="Q97" s="67"/>
      <c r="R97" s="67"/>
      <c r="S97"/>
      <c r="T97"/>
      <c r="U97"/>
      <c r="V97"/>
      <c r="W97"/>
      <c r="X97"/>
    </row>
    <row r="98" spans="1:24" s="65" customFormat="1" ht="14.25">
      <c r="A98"/>
      <c r="B98" s="98"/>
      <c r="C98" s="2" t="s">
        <v>2</v>
      </c>
      <c r="D98" s="99">
        <f>+$D$71</f>
        <v>22.4944</v>
      </c>
      <c r="E98" s="111">
        <f>+G23</f>
        <v>14.7827</v>
      </c>
      <c r="F98" s="157">
        <f>+(D98/E98)^(365/(D97-E97))-1</f>
        <v>0.15020049470817498</v>
      </c>
      <c r="G98"/>
      <c r="H98" s="131">
        <f>+D97-E97</f>
        <v>1095</v>
      </c>
      <c r="I98" s="65">
        <f>365/H98</f>
        <v>0.3333333333333333</v>
      </c>
      <c r="J98" s="65">
        <f>+I98-1</f>
        <v>-0.6666666666666667</v>
      </c>
      <c r="O98" s="67"/>
      <c r="P98" s="67"/>
      <c r="Q98" s="67"/>
      <c r="R98" s="67"/>
      <c r="S98"/>
      <c r="T98"/>
      <c r="U98"/>
      <c r="V98"/>
      <c r="W98"/>
      <c r="X98"/>
    </row>
    <row r="99" spans="1:24" s="65" customFormat="1" ht="14.25">
      <c r="A99"/>
      <c r="B99" s="98"/>
      <c r="C99" s="2" t="s">
        <v>3</v>
      </c>
      <c r="D99" s="99">
        <f>+$D$72</f>
        <v>21.9926</v>
      </c>
      <c r="E99" s="111">
        <f>+G24</f>
        <v>14.6918</v>
      </c>
      <c r="F99" s="157">
        <f>+(D99/E99)^(365/(D97-E97))-1</f>
        <v>0.14393282600700452</v>
      </c>
      <c r="G99"/>
      <c r="O99" s="67"/>
      <c r="P99" s="67"/>
      <c r="Q99" s="67"/>
      <c r="R99" s="67"/>
      <c r="S99"/>
      <c r="T99"/>
      <c r="U99"/>
      <c r="V99"/>
      <c r="W99"/>
      <c r="X99"/>
    </row>
    <row r="100" spans="1:24" s="65" customFormat="1" ht="12.75">
      <c r="A100"/>
      <c r="B100" s="98"/>
      <c r="C100" s="99"/>
      <c r="D100" s="99"/>
      <c r="E100" s="99"/>
      <c r="F100" s="101"/>
      <c r="G100"/>
      <c r="J100" s="65" t="s">
        <v>146</v>
      </c>
      <c r="K100" s="65" t="s">
        <v>145</v>
      </c>
      <c r="O100" s="67"/>
      <c r="P100" s="67"/>
      <c r="Q100" s="67"/>
      <c r="R100" s="67"/>
      <c r="S100"/>
      <c r="T100"/>
      <c r="U100"/>
      <c r="V100"/>
      <c r="W100"/>
      <c r="X100"/>
    </row>
    <row r="101" spans="1:24" s="65" customFormat="1" ht="12.75">
      <c r="A101"/>
      <c r="B101" s="98"/>
      <c r="C101" s="108" t="s">
        <v>119</v>
      </c>
      <c r="D101" s="103">
        <v>43007</v>
      </c>
      <c r="E101" s="93">
        <f>+$E$88</f>
        <v>8600</v>
      </c>
      <c r="F101" s="101"/>
      <c r="G101"/>
      <c r="H101" s="108" t="s">
        <v>147</v>
      </c>
      <c r="I101" s="122">
        <v>41547</v>
      </c>
      <c r="J101" s="93">
        <v>-10.1265</v>
      </c>
      <c r="K101" s="65">
        <v>-10.1415</v>
      </c>
      <c r="M101" s="65" t="e">
        <f>#N/A</f>
        <v>#N/A</v>
      </c>
      <c r="O101" s="67"/>
      <c r="P101" s="67"/>
      <c r="Q101" s="67"/>
      <c r="R101" s="67"/>
      <c r="S101"/>
      <c r="T101"/>
      <c r="U101"/>
      <c r="V101"/>
      <c r="W101"/>
      <c r="X101"/>
    </row>
    <row r="102" spans="1:24" s="65" customFormat="1" ht="12.75">
      <c r="A102"/>
      <c r="B102" s="98"/>
      <c r="C102" s="99"/>
      <c r="D102" s="103">
        <v>41912</v>
      </c>
      <c r="E102" s="93" t="e">
        <f>+#REF!</f>
        <v>#REF!</v>
      </c>
      <c r="F102" s="101"/>
      <c r="G102"/>
      <c r="H102" s="99"/>
      <c r="I102" s="122">
        <v>42643</v>
      </c>
      <c r="J102" s="93">
        <v>18.2937</v>
      </c>
      <c r="K102" s="65">
        <v>18.6047</v>
      </c>
      <c r="O102" s="67"/>
      <c r="P102" s="67"/>
      <c r="Q102" s="67"/>
      <c r="R102" s="67"/>
      <c r="S102"/>
      <c r="T102"/>
      <c r="U102"/>
      <c r="V102"/>
      <c r="W102"/>
      <c r="X102"/>
    </row>
    <row r="103" spans="1:24" s="65" customFormat="1" ht="13.5" thickBot="1">
      <c r="A103"/>
      <c r="B103" s="98"/>
      <c r="C103" s="99"/>
      <c r="D103" s="99"/>
      <c r="E103" s="99"/>
      <c r="F103" s="101"/>
      <c r="G103"/>
      <c r="H103" s="99"/>
      <c r="I103" s="99"/>
      <c r="J103" s="99"/>
      <c r="O103" s="67"/>
      <c r="P103" s="67"/>
      <c r="Q103" s="67"/>
      <c r="R103" s="67"/>
      <c r="S103"/>
      <c r="T103"/>
      <c r="U103"/>
      <c r="V103"/>
      <c r="W103"/>
      <c r="X103"/>
    </row>
    <row r="104" spans="1:24" s="65" customFormat="1" ht="14.25" thickBot="1" thickTop="1">
      <c r="A104"/>
      <c r="B104" s="104"/>
      <c r="C104" s="106"/>
      <c r="D104" s="106"/>
      <c r="E104" s="152" t="e">
        <f>+(E101/E102)^(365/(D101-D102))-1</f>
        <v>#REF!</v>
      </c>
      <c r="F104" s="107"/>
      <c r="G104" s="153">
        <f>+F98-15.02%</f>
        <v>4.947081749806514E-07</v>
      </c>
      <c r="H104" s="106"/>
      <c r="I104" s="106"/>
      <c r="J104" s="92" t="e">
        <f>+(J102/J101)^(365/(I102-I101))-1</f>
        <v>#NUM!</v>
      </c>
      <c r="K104" s="92" t="e">
        <f>+(K102/K101)^(365/(I102-I101))-1</f>
        <v>#NUM!</v>
      </c>
      <c r="O104" s="67"/>
      <c r="P104" s="67"/>
      <c r="Q104" s="67"/>
      <c r="R104" s="67"/>
      <c r="S104"/>
      <c r="T104"/>
      <c r="U104"/>
      <c r="V104"/>
      <c r="W104"/>
      <c r="X104"/>
    </row>
    <row r="105" spans="1:24" s="65" customFormat="1" ht="14.25" thickBot="1" thickTop="1">
      <c r="A105"/>
      <c r="B105"/>
      <c r="C105"/>
      <c r="D105"/>
      <c r="E105"/>
      <c r="F105"/>
      <c r="G105"/>
      <c r="O105" s="67"/>
      <c r="P105" s="67"/>
      <c r="Q105" s="67"/>
      <c r="R105" s="67"/>
      <c r="S105"/>
      <c r="T105"/>
      <c r="U105"/>
      <c r="V105"/>
      <c r="W105"/>
      <c r="X105"/>
    </row>
    <row r="106" spans="1:24" s="65" customFormat="1" ht="13.5" thickTop="1">
      <c r="A106"/>
      <c r="B106" s="95" t="s">
        <v>120</v>
      </c>
      <c r="C106" s="96"/>
      <c r="D106" s="96"/>
      <c r="E106" s="96"/>
      <c r="F106" s="97"/>
      <c r="G106"/>
      <c r="O106" s="67"/>
      <c r="P106" s="67"/>
      <c r="Q106" s="67"/>
      <c r="R106" s="67"/>
      <c r="S106"/>
      <c r="T106"/>
      <c r="U106"/>
      <c r="V106"/>
      <c r="W106"/>
      <c r="X106"/>
    </row>
    <row r="107" spans="1:24" s="65" customFormat="1" ht="12.75">
      <c r="A107"/>
      <c r="B107" s="98"/>
      <c r="C107" s="99"/>
      <c r="D107" s="100">
        <v>43007</v>
      </c>
      <c r="E107" s="100">
        <v>41421</v>
      </c>
      <c r="F107" s="101"/>
      <c r="G107"/>
      <c r="H107" s="65">
        <f>2^2</f>
        <v>4</v>
      </c>
      <c r="O107" s="67"/>
      <c r="P107" s="67"/>
      <c r="Q107" s="67"/>
      <c r="R107" s="67"/>
      <c r="S107"/>
      <c r="T107"/>
      <c r="U107"/>
      <c r="V107"/>
      <c r="W107"/>
      <c r="X107"/>
    </row>
    <row r="108" spans="1:24" s="65" customFormat="1" ht="14.25">
      <c r="A108"/>
      <c r="B108" s="98"/>
      <c r="C108" s="2" t="s">
        <v>2</v>
      </c>
      <c r="D108" s="99">
        <f>+$D$71</f>
        <v>22.4944</v>
      </c>
      <c r="E108" s="102">
        <f>+G8</f>
        <v>10</v>
      </c>
      <c r="F108" s="121">
        <f>+(D108/E108)^(365/(D107-E107))-1</f>
        <v>0.2051079533825655</v>
      </c>
      <c r="G108"/>
      <c r="O108" s="67"/>
      <c r="P108" s="67"/>
      <c r="Q108" s="67"/>
      <c r="R108" s="67"/>
      <c r="S108"/>
      <c r="T108"/>
      <c r="U108"/>
      <c r="V108"/>
      <c r="W108"/>
      <c r="X108"/>
    </row>
    <row r="109" spans="1:24" s="65" customFormat="1" ht="14.25">
      <c r="A109"/>
      <c r="B109" s="98"/>
      <c r="C109" s="2" t="s">
        <v>3</v>
      </c>
      <c r="D109" s="99">
        <f>+$D$72</f>
        <v>21.9926</v>
      </c>
      <c r="E109" s="102">
        <f>+G9</f>
        <v>10</v>
      </c>
      <c r="F109" s="121">
        <f>+(D109/E109)^(365/(D107-E107))-1</f>
        <v>0.19886723416211938</v>
      </c>
      <c r="G109"/>
      <c r="O109" s="67"/>
      <c r="P109" s="67"/>
      <c r="Q109" s="67"/>
      <c r="R109" s="67"/>
      <c r="S109"/>
      <c r="T109"/>
      <c r="U109"/>
      <c r="V109"/>
      <c r="W109"/>
      <c r="X109"/>
    </row>
    <row r="110" spans="1:24" s="65" customFormat="1" ht="14.25">
      <c r="A110"/>
      <c r="B110" s="98"/>
      <c r="C110" s="2"/>
      <c r="D110" s="99"/>
      <c r="E110" s="102"/>
      <c r="F110" s="101"/>
      <c r="G110"/>
      <c r="O110" s="67"/>
      <c r="P110" s="67"/>
      <c r="Q110" s="67"/>
      <c r="R110" s="67"/>
      <c r="S110"/>
      <c r="T110"/>
      <c r="U110"/>
      <c r="V110"/>
      <c r="W110"/>
      <c r="X110"/>
    </row>
    <row r="111" spans="1:24" s="65" customFormat="1" ht="15">
      <c r="A111"/>
      <c r="B111" s="98"/>
      <c r="C111" s="4" t="s">
        <v>121</v>
      </c>
      <c r="D111" s="99"/>
      <c r="E111" s="102"/>
      <c r="F111" s="101"/>
      <c r="G111"/>
      <c r="O111" s="67"/>
      <c r="P111" s="67"/>
      <c r="Q111" s="67"/>
      <c r="R111" s="67"/>
      <c r="S111"/>
      <c r="T111"/>
      <c r="U111"/>
      <c r="V111"/>
      <c r="W111"/>
      <c r="X111"/>
    </row>
    <row r="112" spans="1:24" s="65" customFormat="1" ht="14.25">
      <c r="A112"/>
      <c r="B112" s="98"/>
      <c r="C112" s="2"/>
      <c r="D112" s="103">
        <v>43007</v>
      </c>
      <c r="E112" s="93">
        <f>+$E$88</f>
        <v>8600</v>
      </c>
      <c r="F112" s="101"/>
      <c r="G112"/>
      <c r="O112" s="67"/>
      <c r="P112" s="67"/>
      <c r="Q112" s="67"/>
      <c r="R112" s="67"/>
      <c r="S112"/>
      <c r="T112"/>
      <c r="U112"/>
      <c r="V112"/>
      <c r="W112"/>
      <c r="X112"/>
    </row>
    <row r="113" spans="1:24" s="65" customFormat="1" ht="14.25">
      <c r="A113"/>
      <c r="B113" s="98"/>
      <c r="C113" s="2"/>
      <c r="D113" s="103">
        <v>41421</v>
      </c>
      <c r="E113" s="93" t="e">
        <f>+#REF!</f>
        <v>#REF!</v>
      </c>
      <c r="F113" s="101"/>
      <c r="G113"/>
      <c r="O113" s="67"/>
      <c r="P113" s="67"/>
      <c r="Q113" s="67"/>
      <c r="R113" s="67"/>
      <c r="S113"/>
      <c r="T113"/>
      <c r="U113"/>
      <c r="V113"/>
      <c r="W113"/>
      <c r="X113"/>
    </row>
    <row r="114" spans="1:24" s="65" customFormat="1" ht="15" thickBot="1">
      <c r="A114"/>
      <c r="B114" s="98"/>
      <c r="C114" s="2"/>
      <c r="D114" s="99"/>
      <c r="E114" s="99"/>
      <c r="F114" s="101"/>
      <c r="G114"/>
      <c r="O114" s="67"/>
      <c r="P114" s="67"/>
      <c r="Q114" s="67"/>
      <c r="R114" s="67"/>
      <c r="S114"/>
      <c r="T114"/>
      <c r="U114"/>
      <c r="V114"/>
      <c r="W114"/>
      <c r="X114"/>
    </row>
    <row r="115" spans="1:24" s="65" customFormat="1" ht="15.75" thickBot="1" thickTop="1">
      <c r="A115"/>
      <c r="B115" s="104"/>
      <c r="C115" s="105"/>
      <c r="D115" s="106"/>
      <c r="E115" s="152" t="e">
        <f>+(E112/E113)^(365/(D112-D113))-1</f>
        <v>#REF!</v>
      </c>
      <c r="F115" s="107"/>
      <c r="G115"/>
      <c r="O115" s="67"/>
      <c r="P115" s="67"/>
      <c r="Q115" s="67"/>
      <c r="R115" s="67"/>
      <c r="S115"/>
      <c r="T115"/>
      <c r="U115"/>
      <c r="V115"/>
      <c r="W115"/>
      <c r="X115"/>
    </row>
    <row r="116" spans="1:24" s="65" customFormat="1" ht="15" thickTop="1">
      <c r="A116"/>
      <c r="B116"/>
      <c r="C116" s="2"/>
      <c r="D116"/>
      <c r="E116" s="94"/>
      <c r="F116"/>
      <c r="G116"/>
      <c r="O116" s="67"/>
      <c r="P116" s="67"/>
      <c r="Q116" s="67"/>
      <c r="R116" s="67"/>
      <c r="S116"/>
      <c r="T116"/>
      <c r="U116"/>
      <c r="V116"/>
      <c r="W116"/>
      <c r="X116"/>
    </row>
    <row r="117" spans="1:24" s="65" customFormat="1" ht="14.25">
      <c r="A117"/>
      <c r="B117"/>
      <c r="C117" s="2"/>
      <c r="D117"/>
      <c r="E117" s="94"/>
      <c r="F117"/>
      <c r="G117"/>
      <c r="O117" s="67"/>
      <c r="P117" s="67"/>
      <c r="Q117" s="67"/>
      <c r="R117" s="67"/>
      <c r="S117"/>
      <c r="T117"/>
      <c r="U117"/>
      <c r="V117"/>
      <c r="W117"/>
      <c r="X117"/>
    </row>
    <row r="118" spans="1:24" s="65" customFormat="1" ht="12.75">
      <c r="A118"/>
      <c r="B118" s="115" t="s">
        <v>122</v>
      </c>
      <c r="C118" s="115" t="s">
        <v>123</v>
      </c>
      <c r="D118" s="115" t="s">
        <v>124</v>
      </c>
      <c r="E118" s="116" t="s">
        <v>125</v>
      </c>
      <c r="F118"/>
      <c r="G118"/>
      <c r="O118" s="67"/>
      <c r="P118" s="67"/>
      <c r="Q118" s="67"/>
      <c r="R118" s="67"/>
      <c r="S118"/>
      <c r="T118"/>
      <c r="U118"/>
      <c r="V118"/>
      <c r="W118"/>
      <c r="X118"/>
    </row>
    <row r="119" spans="1:24" s="65" customFormat="1" ht="14.25">
      <c r="A119"/>
      <c r="B119" s="91" t="str">
        <f aca="true" t="shared" si="0" ref="B119:B126">C119&amp;D119</f>
        <v>S&amp;P CNX 50041422</v>
      </c>
      <c r="C119" s="91" t="s">
        <v>126</v>
      </c>
      <c r="D119" s="117">
        <v>41422</v>
      </c>
      <c r="E119" s="118">
        <v>4777.05</v>
      </c>
      <c r="F119"/>
      <c r="G119"/>
      <c r="O119" s="67"/>
      <c r="P119" s="67"/>
      <c r="Q119" s="67"/>
      <c r="R119" s="67"/>
      <c r="S119"/>
      <c r="T119"/>
      <c r="U119"/>
      <c r="V119"/>
      <c r="W119"/>
      <c r="X119"/>
    </row>
    <row r="120" spans="1:24" s="65" customFormat="1" ht="14.25">
      <c r="A120"/>
      <c r="B120" s="91" t="str">
        <f t="shared" si="0"/>
        <v>S&amp;P CNX 50041547</v>
      </c>
      <c r="C120" s="91" t="s">
        <v>126</v>
      </c>
      <c r="D120" s="117">
        <v>41547</v>
      </c>
      <c r="E120" s="91">
        <v>4392.05</v>
      </c>
      <c r="F120"/>
      <c r="G120"/>
      <c r="O120" s="67"/>
      <c r="P120" s="67"/>
      <c r="Q120" s="67"/>
      <c r="R120" s="67"/>
      <c r="S120"/>
      <c r="T120"/>
      <c r="U120"/>
      <c r="V120"/>
      <c r="W120"/>
      <c r="X120"/>
    </row>
    <row r="121" spans="1:24" s="65" customFormat="1" ht="14.25">
      <c r="A121"/>
      <c r="B121" s="91" t="str">
        <f t="shared" si="0"/>
        <v>S&amp;P CNX 50042094</v>
      </c>
      <c r="C121" s="91" t="s">
        <v>126</v>
      </c>
      <c r="D121" s="117">
        <v>42094</v>
      </c>
      <c r="E121" s="91">
        <v>6978.15</v>
      </c>
      <c r="F121"/>
      <c r="G121"/>
      <c r="O121" s="67"/>
      <c r="P121" s="67"/>
      <c r="Q121" s="67"/>
      <c r="R121" s="67"/>
      <c r="S121"/>
      <c r="T121"/>
      <c r="U121"/>
      <c r="V121"/>
      <c r="W121"/>
      <c r="X121"/>
    </row>
    <row r="122" spans="1:24" s="65" customFormat="1" ht="14.25">
      <c r="A122"/>
      <c r="B122" s="91" t="str">
        <f t="shared" si="0"/>
        <v>S&amp;P CNX 50042277</v>
      </c>
      <c r="C122" s="91" t="s">
        <v>126</v>
      </c>
      <c r="D122" s="117">
        <v>42277</v>
      </c>
      <c r="E122" s="91">
        <v>6646.1</v>
      </c>
      <c r="F122"/>
      <c r="G122"/>
      <c r="O122" s="67"/>
      <c r="P122" s="67"/>
      <c r="Q122" s="67"/>
      <c r="R122" s="67"/>
      <c r="S122"/>
      <c r="T122"/>
      <c r="U122"/>
      <c r="V122"/>
      <c r="W122"/>
      <c r="X122"/>
    </row>
    <row r="123" spans="1:24" s="65" customFormat="1" ht="14.25">
      <c r="A123"/>
      <c r="B123" s="91" t="str">
        <f t="shared" si="0"/>
        <v>S&amp;P CNX 50042460</v>
      </c>
      <c r="C123" s="91" t="s">
        <v>126</v>
      </c>
      <c r="D123" s="117">
        <v>42460</v>
      </c>
      <c r="E123" s="91">
        <v>6452.15</v>
      </c>
      <c r="F123"/>
      <c r="G123"/>
      <c r="O123" s="67"/>
      <c r="P123" s="67"/>
      <c r="Q123" s="67"/>
      <c r="R123" s="67"/>
      <c r="S123"/>
      <c r="T123"/>
      <c r="U123"/>
      <c r="V123"/>
      <c r="W123"/>
      <c r="X123"/>
    </row>
    <row r="124" spans="1:24" s="65" customFormat="1" ht="14.25">
      <c r="A124"/>
      <c r="B124" s="91" t="str">
        <f t="shared" si="0"/>
        <v>NIFTY 50042643</v>
      </c>
      <c r="C124" s="91" t="s">
        <v>52</v>
      </c>
      <c r="D124" s="117">
        <v>42643</v>
      </c>
      <c r="E124" s="91">
        <v>7394.85</v>
      </c>
      <c r="F124"/>
      <c r="G124"/>
      <c r="O124" s="67"/>
      <c r="P124" s="67"/>
      <c r="Q124" s="67"/>
      <c r="R124" s="67"/>
      <c r="S124"/>
      <c r="T124"/>
      <c r="U124"/>
      <c r="V124"/>
      <c r="W124"/>
      <c r="X124"/>
    </row>
    <row r="125" spans="1:24" s="65" customFormat="1" ht="14.25">
      <c r="A125"/>
      <c r="B125" s="91" t="str">
        <f t="shared" si="0"/>
        <v>NIFTY 50042825</v>
      </c>
      <c r="C125" s="91" t="s">
        <v>52</v>
      </c>
      <c r="D125" s="117">
        <v>42825</v>
      </c>
      <c r="E125" s="128">
        <v>7995.05</v>
      </c>
      <c r="F125"/>
      <c r="G125"/>
      <c r="O125" s="67"/>
      <c r="P125" s="67"/>
      <c r="Q125" s="67"/>
      <c r="R125" s="67"/>
      <c r="S125"/>
      <c r="T125"/>
      <c r="U125"/>
      <c r="V125"/>
      <c r="W125"/>
      <c r="X125"/>
    </row>
    <row r="126" spans="1:24" s="65" customFormat="1" ht="14.25">
      <c r="A126"/>
      <c r="B126" s="91" t="str">
        <f t="shared" si="0"/>
        <v>NIFTY 50043007</v>
      </c>
      <c r="C126" s="91" t="s">
        <v>52</v>
      </c>
      <c r="D126" s="117">
        <v>43007</v>
      </c>
      <c r="E126" s="128">
        <v>8600</v>
      </c>
      <c r="F126"/>
      <c r="G126"/>
      <c r="O126" s="67"/>
      <c r="P126" s="67"/>
      <c r="Q126" s="67"/>
      <c r="R126" s="67"/>
      <c r="S126"/>
      <c r="T126"/>
      <c r="U126"/>
      <c r="V126"/>
      <c r="W126"/>
      <c r="X126"/>
    </row>
    <row r="127" spans="1:24" s="65" customFormat="1" ht="12.75">
      <c r="A127"/>
      <c r="B127"/>
      <c r="C127"/>
      <c r="D127" s="79"/>
      <c r="E127"/>
      <c r="F127"/>
      <c r="G127"/>
      <c r="O127" s="67"/>
      <c r="P127" s="67"/>
      <c r="Q127" s="67"/>
      <c r="R127" s="67"/>
      <c r="S127"/>
      <c r="T127"/>
      <c r="U127"/>
      <c r="V127"/>
      <c r="W127"/>
      <c r="X127"/>
    </row>
    <row r="128" spans="1:24" s="65" customFormat="1" ht="12.75">
      <c r="A128"/>
      <c r="B128" t="s">
        <v>112</v>
      </c>
      <c r="C128"/>
      <c r="D128" s="80"/>
      <c r="E128"/>
      <c r="F128"/>
      <c r="G128"/>
      <c r="O128" s="67"/>
      <c r="P128" s="67"/>
      <c r="Q128" s="67"/>
      <c r="R128" s="67"/>
      <c r="S128"/>
      <c r="T128"/>
      <c r="U128"/>
      <c r="V128"/>
      <c r="W128"/>
      <c r="X128"/>
    </row>
    <row r="129" spans="1:24" s="65" customFormat="1" ht="12.75">
      <c r="A129"/>
      <c r="B129" s="80" t="s">
        <v>111</v>
      </c>
      <c r="C129"/>
      <c r="D129" s="80"/>
      <c r="E129"/>
      <c r="F129" t="s">
        <v>3</v>
      </c>
      <c r="G129" t="s">
        <v>2</v>
      </c>
      <c r="O129" s="67"/>
      <c r="P129" s="67"/>
      <c r="Q129" s="67"/>
      <c r="R129" s="67"/>
      <c r="S129"/>
      <c r="T129"/>
      <c r="U129"/>
      <c r="V129"/>
      <c r="W129"/>
      <c r="X129"/>
    </row>
    <row r="130" spans="1:24" s="65" customFormat="1" ht="12.75">
      <c r="A130"/>
      <c r="B130" t="s">
        <v>3</v>
      </c>
      <c r="C130"/>
      <c r="D130" s="81">
        <v>-0.0227</v>
      </c>
      <c r="E130"/>
      <c r="F130" s="78">
        <f>(G35-G29)</f>
        <v>-0.3713000000000015</v>
      </c>
      <c r="G130" s="78">
        <f>(G34-G28)</f>
        <v>-0.33399999999999963</v>
      </c>
      <c r="O130" s="67"/>
      <c r="P130" s="67"/>
      <c r="Q130" s="67"/>
      <c r="R130" s="67"/>
      <c r="S130"/>
      <c r="T130"/>
      <c r="U130"/>
      <c r="V130"/>
      <c r="W130"/>
      <c r="X130"/>
    </row>
    <row r="131" spans="1:24" s="65" customFormat="1" ht="12.75">
      <c r="A131"/>
      <c r="B131" t="s">
        <v>2</v>
      </c>
      <c r="C131"/>
      <c r="D131" s="81">
        <v>-0.0203</v>
      </c>
      <c r="E131"/>
      <c r="F131" s="82">
        <f>+F130/G29</f>
        <v>-0.02274328206447512</v>
      </c>
      <c r="G131" s="82">
        <f>+G130/G28</f>
        <v>-0.020279665081938326</v>
      </c>
      <c r="O131" s="67"/>
      <c r="P131" s="67"/>
      <c r="Q131" s="67"/>
      <c r="R131" s="67"/>
      <c r="S131"/>
      <c r="T131"/>
      <c r="U131"/>
      <c r="V131"/>
      <c r="W131"/>
      <c r="X131"/>
    </row>
    <row r="132" spans="1:24" s="65" customFormat="1" ht="12.75">
      <c r="A132"/>
      <c r="B132"/>
      <c r="C132"/>
      <c r="D132" s="80"/>
      <c r="E132"/>
      <c r="F132" s="83"/>
      <c r="G132" s="83"/>
      <c r="O132" s="67"/>
      <c r="P132" s="67"/>
      <c r="Q132" s="67"/>
      <c r="R132" s="67"/>
      <c r="S132"/>
      <c r="T132"/>
      <c r="U132"/>
      <c r="V132"/>
      <c r="W132"/>
      <c r="X132"/>
    </row>
    <row r="133" spans="1:24" s="65" customFormat="1" ht="12.75">
      <c r="A133"/>
      <c r="B133" t="s">
        <v>112</v>
      </c>
      <c r="C133"/>
      <c r="D133" s="80"/>
      <c r="E133"/>
      <c r="F133"/>
      <c r="G133"/>
      <c r="O133" s="67"/>
      <c r="P133" s="67"/>
      <c r="Q133" s="67"/>
      <c r="R133" s="67"/>
      <c r="S133"/>
      <c r="T133"/>
      <c r="U133"/>
      <c r="V133"/>
      <c r="W133"/>
      <c r="X133"/>
    </row>
    <row r="134" spans="1:24" s="65" customFormat="1" ht="12.75">
      <c r="A134">
        <v>7.1</v>
      </c>
      <c r="B134" s="80" t="s">
        <v>111</v>
      </c>
      <c r="C134"/>
      <c r="D134" s="80"/>
      <c r="E134"/>
      <c r="F134" t="s">
        <v>3</v>
      </c>
      <c r="G134" t="s">
        <v>2</v>
      </c>
      <c r="O134" s="67"/>
      <c r="P134" s="67"/>
      <c r="Q134" s="67"/>
      <c r="R134" s="67"/>
      <c r="S134"/>
      <c r="T134"/>
      <c r="U134"/>
      <c r="V134"/>
      <c r="W134"/>
      <c r="X134"/>
    </row>
    <row r="135" spans="1:24" s="65" customFormat="1" ht="12.75">
      <c r="A135"/>
      <c r="B135"/>
      <c r="C135"/>
      <c r="D135" s="81"/>
      <c r="E135"/>
      <c r="F135" s="78">
        <f>+(G48-G41)</f>
        <v>1.77645811</v>
      </c>
      <c r="G135" s="78">
        <f>(G49-G40)</f>
        <v>1.2275683700000002</v>
      </c>
      <c r="O135" s="67"/>
      <c r="P135" s="67"/>
      <c r="Q135" s="67"/>
      <c r="R135" s="67"/>
      <c r="S135"/>
      <c r="T135"/>
      <c r="U135"/>
      <c r="V135"/>
      <c r="W135"/>
      <c r="X135"/>
    </row>
    <row r="136" spans="1:24" s="65" customFormat="1" ht="12.75">
      <c r="A136"/>
      <c r="B136"/>
      <c r="C136"/>
      <c r="D136" s="81"/>
      <c r="E136"/>
      <c r="F136" s="81">
        <f>+F135/G41</f>
        <v>0.10556409407542691</v>
      </c>
      <c r="G136" s="81">
        <f>+G135/G40</f>
        <v>0.07193008917393426</v>
      </c>
      <c r="O136" s="67"/>
      <c r="P136" s="67"/>
      <c r="Q136" s="67"/>
      <c r="R136" s="67"/>
      <c r="S136"/>
      <c r="T136"/>
      <c r="U136"/>
      <c r="V136"/>
      <c r="W136"/>
      <c r="X136"/>
    </row>
    <row r="138" spans="1:24" s="65" customFormat="1" ht="12.75">
      <c r="A138"/>
      <c r="B138" t="s">
        <v>113</v>
      </c>
      <c r="C138"/>
      <c r="D138" s="80"/>
      <c r="E138" s="84"/>
      <c r="F138"/>
      <c r="G138"/>
      <c r="O138" s="67"/>
      <c r="P138" s="67"/>
      <c r="Q138" s="67"/>
      <c r="R138" s="67"/>
      <c r="S138"/>
      <c r="T138"/>
      <c r="U138"/>
      <c r="V138"/>
      <c r="W138"/>
      <c r="X138"/>
    </row>
    <row r="139" spans="1:24" s="65" customFormat="1" ht="12.75">
      <c r="A139"/>
      <c r="B139" t="s">
        <v>3</v>
      </c>
      <c r="C139"/>
      <c r="D139" s="80"/>
      <c r="E139" s="82">
        <f>+(G35-G24)/G24</f>
        <v>0.0859390952776378</v>
      </c>
      <c r="F139" s="82"/>
      <c r="G139"/>
      <c r="O139" s="67"/>
      <c r="P139" s="67"/>
      <c r="Q139" s="67"/>
      <c r="R139" s="67"/>
      <c r="S139"/>
      <c r="T139"/>
      <c r="U139"/>
      <c r="V139"/>
      <c r="W139"/>
      <c r="X139"/>
    </row>
    <row r="140" spans="1:24" s="65" customFormat="1" ht="12.75">
      <c r="A140"/>
      <c r="B140" t="s">
        <v>114</v>
      </c>
      <c r="C140"/>
      <c r="D140" s="80"/>
      <c r="E140" s="82">
        <f>+(G34-G23)/G23</f>
        <v>0.09152590528117324</v>
      </c>
      <c r="F140" s="82"/>
      <c r="G140"/>
      <c r="O140" s="67"/>
      <c r="P140" s="67"/>
      <c r="Q140" s="67"/>
      <c r="R140" s="67"/>
      <c r="S140"/>
      <c r="T140"/>
      <c r="U140"/>
      <c r="V140"/>
      <c r="W140"/>
      <c r="X140"/>
    </row>
    <row r="143" spans="1:24" s="65" customFormat="1" ht="12.75">
      <c r="A143"/>
      <c r="B143" t="s">
        <v>113</v>
      </c>
      <c r="C143"/>
      <c r="D143" s="80"/>
      <c r="E143"/>
      <c r="F143" s="82"/>
      <c r="G143"/>
      <c r="O143" s="67"/>
      <c r="P143" s="67"/>
      <c r="Q143" s="67"/>
      <c r="R143" s="67"/>
      <c r="S143"/>
      <c r="T143"/>
      <c r="U143"/>
      <c r="V143"/>
      <c r="W143"/>
      <c r="X143"/>
    </row>
    <row r="144" spans="1:24" s="65" customFormat="1" ht="12.75">
      <c r="A144"/>
      <c r="B144" t="s">
        <v>3</v>
      </c>
      <c r="C144"/>
      <c r="D144" s="80"/>
      <c r="E144" s="82"/>
      <c r="F144" s="82">
        <f>(G49-G35)/G35</f>
        <v>0.146624128766986</v>
      </c>
      <c r="G144" s="120">
        <f>(G48-G34)/G34</f>
        <v>0.15301474370495244</v>
      </c>
      <c r="O144" s="67"/>
      <c r="P144" s="67"/>
      <c r="Q144" s="67"/>
      <c r="R144" s="67"/>
      <c r="S144"/>
      <c r="T144"/>
      <c r="U144"/>
      <c r="V144"/>
      <c r="W144"/>
      <c r="X144"/>
    </row>
    <row r="145" spans="1:24" s="65" customFormat="1" ht="12.75">
      <c r="A145"/>
      <c r="B145" t="s">
        <v>2</v>
      </c>
      <c r="C145"/>
      <c r="D145" s="80"/>
      <c r="E145"/>
      <c r="F145" s="81">
        <f>+F144</f>
        <v>0.146624128766986</v>
      </c>
      <c r="G145" s="81">
        <f>+G144</f>
        <v>0.15301474370495244</v>
      </c>
      <c r="O145" s="67"/>
      <c r="P145" s="67"/>
      <c r="Q145" s="67"/>
      <c r="R145" s="67"/>
      <c r="S145"/>
      <c r="T145"/>
      <c r="U145"/>
      <c r="V145"/>
      <c r="W145"/>
      <c r="X145"/>
    </row>
    <row r="147" ht="12.75">
      <c r="B147" t="s">
        <v>116</v>
      </c>
    </row>
    <row r="148" spans="2:7" ht="12.75">
      <c r="B148" t="s">
        <v>3</v>
      </c>
      <c r="F148">
        <f>+(G48-G35)/G35</f>
        <v>0.16611718397432693</v>
      </c>
      <c r="G148">
        <f>+(G49-G34)/G34</f>
        <v>0.13374071158982884</v>
      </c>
    </row>
    <row r="149" ht="12.75">
      <c r="B149" t="s">
        <v>2</v>
      </c>
    </row>
    <row r="151" ht="14.25">
      <c r="B151" s="1"/>
    </row>
    <row r="152" ht="14.25">
      <c r="B152" s="1" t="s">
        <v>117</v>
      </c>
    </row>
    <row r="153" spans="2:6" ht="12.75">
      <c r="B153" t="s">
        <v>3</v>
      </c>
      <c r="F153">
        <f>+(G48-G14)/G14/3</f>
        <v>0.2790763508286838</v>
      </c>
    </row>
    <row r="154" spans="2:6" ht="12.75">
      <c r="B154" t="s">
        <v>2</v>
      </c>
      <c r="F154">
        <f>+(G49-G13)/G13/3</f>
        <v>0.2679485283242124</v>
      </c>
    </row>
    <row r="160" ht="12.75"/>
    <row r="161" ht="12.75"/>
    <row r="162" ht="12.75"/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&amp;CFor internal use only</oddFooter>
    <evenFooter>&amp;CFor internal use only</evenFooter>
    <firstFooter>&amp;CFor internal use only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120"/>
  <sheetViews>
    <sheetView tabSelected="1" zoomScale="84" zoomScaleNormal="84" zoomScalePageLayoutView="0" workbookViewId="0" topLeftCell="A28">
      <selection activeCell="C105" sqref="C105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81.28125" style="2" customWidth="1"/>
    <col min="4" max="4" width="15.140625" style="2" customWidth="1"/>
    <col min="5" max="5" width="20.421875" style="3" customWidth="1"/>
    <col min="6" max="6" width="14.8515625" style="2" customWidth="1"/>
    <col min="7" max="7" width="17.8515625" style="2" customWidth="1"/>
    <col min="8" max="8" width="9.140625" style="2" customWidth="1"/>
    <col min="9" max="9" width="17.8515625" style="2" customWidth="1"/>
    <col min="10" max="10" width="16.00390625" style="2" bestFit="1" customWidth="1"/>
    <col min="11" max="16384" width="9.140625" style="2" customWidth="1"/>
  </cols>
  <sheetData>
    <row r="1" ht="14.25">
      <c r="E1" s="3" t="s">
        <v>16</v>
      </c>
    </row>
    <row r="2" spans="3:5" ht="15">
      <c r="C2" s="4" t="s">
        <v>17</v>
      </c>
      <c r="E2" s="3" t="s">
        <v>16</v>
      </c>
    </row>
    <row r="3" ht="15">
      <c r="C3" s="4" t="s">
        <v>182</v>
      </c>
    </row>
    <row r="4" spans="3:5" ht="15">
      <c r="C4" s="4" t="s">
        <v>148</v>
      </c>
      <c r="E4" s="5"/>
    </row>
    <row r="5" ht="14.25">
      <c r="E5" s="5"/>
    </row>
    <row r="6" spans="2:5" ht="14.25">
      <c r="B6" s="6" t="s">
        <v>18</v>
      </c>
      <c r="C6" s="6" t="s">
        <v>19</v>
      </c>
      <c r="D6" s="7"/>
      <c r="E6" s="8"/>
    </row>
    <row r="7" spans="2:7" s="9" customFormat="1" ht="75">
      <c r="B7" s="6"/>
      <c r="C7" s="6"/>
      <c r="D7" s="10"/>
      <c r="E7" s="161" t="s">
        <v>185</v>
      </c>
      <c r="F7" s="132"/>
      <c r="G7" s="132"/>
    </row>
    <row r="8" spans="2:8" ht="15">
      <c r="B8" s="11">
        <v>1.1</v>
      </c>
      <c r="C8" s="11" t="s">
        <v>20</v>
      </c>
      <c r="D8" s="11" t="s">
        <v>21</v>
      </c>
      <c r="E8" s="12">
        <v>365.218929797</v>
      </c>
      <c r="F8" s="147"/>
      <c r="G8" s="14"/>
      <c r="H8" s="14"/>
    </row>
    <row r="9" spans="2:8" ht="15">
      <c r="B9" s="13">
        <v>1.2</v>
      </c>
      <c r="C9" s="13" t="s">
        <v>14</v>
      </c>
      <c r="D9" s="11" t="s">
        <v>21</v>
      </c>
      <c r="E9" s="12">
        <v>383.822993542</v>
      </c>
      <c r="F9" s="147"/>
      <c r="G9" s="14"/>
      <c r="H9" s="14"/>
    </row>
    <row r="10" spans="2:6" ht="15" thickBot="1">
      <c r="B10" s="13"/>
      <c r="C10" s="13"/>
      <c r="D10" s="13"/>
      <c r="E10" s="12"/>
      <c r="F10" s="14"/>
    </row>
    <row r="11" spans="2:8" ht="15" thickBot="1">
      <c r="B11" s="7">
        <v>2</v>
      </c>
      <c r="C11" s="7" t="s">
        <v>4</v>
      </c>
      <c r="D11" s="7" t="s">
        <v>21</v>
      </c>
      <c r="E11" s="12">
        <v>476.343080068</v>
      </c>
      <c r="F11" s="14"/>
      <c r="G11" s="14"/>
      <c r="H11" s="14"/>
    </row>
    <row r="12" spans="2:5" ht="15" thickBot="1">
      <c r="B12" s="7"/>
      <c r="C12" s="7"/>
      <c r="D12" s="7"/>
      <c r="E12" s="12"/>
    </row>
    <row r="13" spans="2:8" ht="15">
      <c r="B13" s="7">
        <v>3.1</v>
      </c>
      <c r="C13" s="7" t="s">
        <v>22</v>
      </c>
      <c r="D13" s="7" t="s">
        <v>21</v>
      </c>
      <c r="E13" s="12">
        <v>726.135269838</v>
      </c>
      <c r="F13" s="147"/>
      <c r="G13" s="14"/>
      <c r="H13" s="14"/>
    </row>
    <row r="14" spans="2:10" ht="15">
      <c r="B14" s="13">
        <v>3.2</v>
      </c>
      <c r="C14" s="133" t="s">
        <v>23</v>
      </c>
      <c r="D14" s="11" t="s">
        <v>21</v>
      </c>
      <c r="E14" s="12">
        <v>860.16607361</v>
      </c>
      <c r="F14" s="147"/>
      <c r="G14" s="14"/>
      <c r="H14" s="14"/>
      <c r="I14" s="14"/>
      <c r="J14" s="14"/>
    </row>
    <row r="15" spans="2:5" ht="14.25">
      <c r="B15" s="1"/>
      <c r="C15" s="1"/>
      <c r="D15" s="1"/>
      <c r="E15" s="16"/>
    </row>
    <row r="16" spans="2:7" ht="14.25">
      <c r="B16" s="7">
        <v>4.1</v>
      </c>
      <c r="C16" s="7" t="s">
        <v>24</v>
      </c>
      <c r="D16" s="7" t="s">
        <v>25</v>
      </c>
      <c r="E16" s="17"/>
      <c r="G16" s="134"/>
    </row>
    <row r="17" spans="2:6" ht="14.25" customHeight="1">
      <c r="B17" s="1"/>
      <c r="C17" s="18" t="s">
        <v>3</v>
      </c>
      <c r="D17" s="1"/>
      <c r="E17" s="165">
        <v>19.5487</v>
      </c>
      <c r="F17" s="148"/>
    </row>
    <row r="18" spans="2:6" ht="14.25" customHeight="1">
      <c r="B18" s="1"/>
      <c r="C18" s="18" t="s">
        <v>2</v>
      </c>
      <c r="D18" s="1"/>
      <c r="E18" s="165">
        <v>19.9376</v>
      </c>
      <c r="F18" s="148"/>
    </row>
    <row r="19" spans="2:6" ht="14.25" customHeight="1">
      <c r="B19" s="1"/>
      <c r="C19" s="18"/>
      <c r="D19" s="1"/>
      <c r="E19" s="165"/>
      <c r="F19" s="4"/>
    </row>
    <row r="20" spans="2:6" ht="14.25" customHeight="1">
      <c r="B20" s="1">
        <v>4.2</v>
      </c>
      <c r="C20" s="1" t="s">
        <v>26</v>
      </c>
      <c r="D20" s="1" t="s">
        <v>25</v>
      </c>
      <c r="E20" s="165"/>
      <c r="F20" s="4"/>
    </row>
    <row r="21" spans="2:6" ht="14.25" customHeight="1">
      <c r="B21" s="1"/>
      <c r="C21" s="18" t="s">
        <v>3</v>
      </c>
      <c r="D21" s="1"/>
      <c r="E21" s="165">
        <v>21.9926</v>
      </c>
      <c r="F21" s="4"/>
    </row>
    <row r="22" spans="2:6" ht="14.25" customHeight="1">
      <c r="B22" s="1"/>
      <c r="C22" s="18" t="s">
        <v>2</v>
      </c>
      <c r="D22" s="1"/>
      <c r="E22" s="165">
        <v>22.4944</v>
      </c>
      <c r="F22" s="4"/>
    </row>
    <row r="23" spans="2:5" ht="14.25">
      <c r="B23" s="1"/>
      <c r="C23" s="19"/>
      <c r="D23" s="1"/>
      <c r="E23" s="16"/>
    </row>
    <row r="24" spans="2:5" ht="14.25">
      <c r="B24" s="1">
        <v>4.3</v>
      </c>
      <c r="C24" s="1" t="s">
        <v>27</v>
      </c>
      <c r="D24" s="1" t="s">
        <v>25</v>
      </c>
      <c r="E24" s="16">
        <v>0</v>
      </c>
    </row>
    <row r="25" spans="2:5" ht="14.25">
      <c r="B25" s="1"/>
      <c r="C25" s="13"/>
      <c r="D25" s="13"/>
      <c r="E25" s="12"/>
    </row>
    <row r="26" spans="2:5" ht="14.25">
      <c r="B26" s="7">
        <v>5</v>
      </c>
      <c r="C26" s="7" t="s">
        <v>28</v>
      </c>
      <c r="D26" s="1"/>
      <c r="E26" s="16"/>
    </row>
    <row r="27" spans="2:5" ht="14.25">
      <c r="B27" s="1"/>
      <c r="C27" s="1"/>
      <c r="D27" s="1"/>
      <c r="E27" s="16"/>
    </row>
    <row r="28" spans="2:7" ht="15">
      <c r="B28" s="1">
        <v>5.1</v>
      </c>
      <c r="C28" s="1" t="s">
        <v>5</v>
      </c>
      <c r="D28" s="1" t="s">
        <v>21</v>
      </c>
      <c r="E28" s="16">
        <v>5.207275243</v>
      </c>
      <c r="F28" s="119"/>
      <c r="G28" s="20"/>
    </row>
    <row r="29" spans="2:5" ht="14.25">
      <c r="B29" s="1"/>
      <c r="C29" s="1"/>
      <c r="D29" s="1"/>
      <c r="E29" s="16"/>
    </row>
    <row r="30" spans="2:7" ht="14.25">
      <c r="B30" s="1">
        <v>5.2</v>
      </c>
      <c r="C30" s="1" t="s">
        <v>6</v>
      </c>
      <c r="D30" s="1" t="s">
        <v>21</v>
      </c>
      <c r="E30" s="16">
        <v>1.44753218</v>
      </c>
      <c r="F30" s="20"/>
      <c r="G30" s="20"/>
    </row>
    <row r="31" spans="2:5" ht="14.25">
      <c r="B31" s="1"/>
      <c r="C31" s="1"/>
      <c r="D31" s="1"/>
      <c r="E31" s="16"/>
    </row>
    <row r="32" spans="2:7" ht="14.25">
      <c r="B32" s="1">
        <v>5.3</v>
      </c>
      <c r="C32" s="1" t="s">
        <v>7</v>
      </c>
      <c r="D32" s="1" t="s">
        <v>21</v>
      </c>
      <c r="E32" s="16">
        <v>23.461799337</v>
      </c>
      <c r="F32" s="20"/>
      <c r="G32" s="134"/>
    </row>
    <row r="33" spans="2:5" ht="14.25">
      <c r="B33" s="1"/>
      <c r="C33" s="1"/>
      <c r="D33" s="1"/>
      <c r="E33" s="16"/>
    </row>
    <row r="34" spans="2:6" ht="14.25">
      <c r="B34" s="1">
        <v>5.4</v>
      </c>
      <c r="C34" s="1" t="s">
        <v>8</v>
      </c>
      <c r="D34" s="1" t="s">
        <v>21</v>
      </c>
      <c r="E34" s="16">
        <v>0</v>
      </c>
      <c r="F34" s="20"/>
    </row>
    <row r="35" spans="2:5" ht="14.25">
      <c r="B35" s="1"/>
      <c r="C35" s="1"/>
      <c r="D35" s="1"/>
      <c r="E35" s="16"/>
    </row>
    <row r="36" spans="2:6" ht="15">
      <c r="B36" s="1">
        <v>5.5</v>
      </c>
      <c r="C36" s="21" t="s">
        <v>96</v>
      </c>
      <c r="D36" s="1" t="s">
        <v>21</v>
      </c>
      <c r="E36" s="16">
        <v>73.57095365400002</v>
      </c>
      <c r="F36" s="119"/>
    </row>
    <row r="37" spans="2:6" ht="14.25">
      <c r="B37" s="1"/>
      <c r="C37" s="18" t="s">
        <v>29</v>
      </c>
      <c r="D37" s="169">
        <v>62.15629091100001</v>
      </c>
      <c r="E37" s="16"/>
      <c r="F37" s="20"/>
    </row>
    <row r="38" spans="2:6" ht="14.25">
      <c r="B38" s="1"/>
      <c r="C38" s="18" t="s">
        <v>30</v>
      </c>
      <c r="D38" s="169">
        <v>0</v>
      </c>
      <c r="E38" s="16"/>
      <c r="F38" s="20"/>
    </row>
    <row r="39" spans="2:6" ht="14.25">
      <c r="B39" s="1"/>
      <c r="C39" s="18" t="s">
        <v>31</v>
      </c>
      <c r="D39" s="169">
        <v>18.265601162999996</v>
      </c>
      <c r="E39" s="16"/>
      <c r="F39" s="20"/>
    </row>
    <row r="40" spans="2:6" ht="14.25">
      <c r="B40" s="1"/>
      <c r="C40" s="18" t="s">
        <v>32</v>
      </c>
      <c r="D40" s="169">
        <v>0.133184802</v>
      </c>
      <c r="E40" s="16"/>
      <c r="F40" s="20"/>
    </row>
    <row r="41" spans="2:6" ht="14.25">
      <c r="B41" s="1"/>
      <c r="C41" s="18" t="s">
        <v>33</v>
      </c>
      <c r="D41" s="169">
        <v>-7.065630194</v>
      </c>
      <c r="E41" s="16"/>
      <c r="F41" s="20"/>
    </row>
    <row r="42" spans="2:5" ht="14.25">
      <c r="B42" s="1"/>
      <c r="C42" s="1" t="s">
        <v>9</v>
      </c>
      <c r="D42" s="169">
        <v>0.081506972</v>
      </c>
      <c r="E42" s="16"/>
    </row>
    <row r="43" spans="2:6" ht="14.25">
      <c r="B43" s="1"/>
      <c r="C43" s="21"/>
      <c r="D43" s="22"/>
      <c r="E43" s="16"/>
      <c r="F43" s="20"/>
    </row>
    <row r="44" spans="2:5" ht="14.25">
      <c r="B44" s="1"/>
      <c r="C44" s="1"/>
      <c r="D44" s="1"/>
      <c r="E44" s="16"/>
    </row>
    <row r="45" spans="2:6" ht="15">
      <c r="B45" s="13"/>
      <c r="C45" s="48" t="s">
        <v>179</v>
      </c>
      <c r="D45" s="13" t="s">
        <v>21</v>
      </c>
      <c r="E45" s="164">
        <v>103.68756041400002</v>
      </c>
      <c r="F45" s="119"/>
    </row>
    <row r="46" spans="2:5" ht="14.25">
      <c r="B46" s="1">
        <v>6</v>
      </c>
      <c r="C46" s="7" t="s">
        <v>15</v>
      </c>
      <c r="D46" s="7"/>
      <c r="E46" s="17"/>
    </row>
    <row r="47" spans="2:6" ht="14.25">
      <c r="B47" s="1"/>
      <c r="C47" s="1"/>
      <c r="D47" s="1"/>
      <c r="E47" s="16"/>
      <c r="F47" s="23"/>
    </row>
    <row r="48" spans="2:6" ht="15">
      <c r="B48" s="1">
        <v>6.1</v>
      </c>
      <c r="C48" s="1" t="s">
        <v>10</v>
      </c>
      <c r="D48" s="1" t="s">
        <v>21</v>
      </c>
      <c r="E48" s="16">
        <v>6.7121922099999995</v>
      </c>
      <c r="F48" s="119"/>
    </row>
    <row r="49" spans="2:6" ht="15">
      <c r="B49" s="1"/>
      <c r="C49" s="1"/>
      <c r="D49" s="1"/>
      <c r="E49" s="16"/>
      <c r="F49" s="4"/>
    </row>
    <row r="50" spans="2:6" ht="15">
      <c r="B50" s="1">
        <v>6.2</v>
      </c>
      <c r="C50" s="1" t="s">
        <v>34</v>
      </c>
      <c r="D50" s="1" t="s">
        <v>21</v>
      </c>
      <c r="E50" s="16">
        <v>0</v>
      </c>
      <c r="F50" s="119"/>
    </row>
    <row r="51" spans="2:6" ht="15">
      <c r="B51" s="1"/>
      <c r="C51" s="1"/>
      <c r="D51" s="1"/>
      <c r="E51" s="16"/>
      <c r="F51" s="119"/>
    </row>
    <row r="52" spans="2:6" ht="15">
      <c r="B52" s="1">
        <v>6.3</v>
      </c>
      <c r="C52" s="1" t="s">
        <v>11</v>
      </c>
      <c r="D52" s="1" t="s">
        <v>21</v>
      </c>
      <c r="E52" s="168">
        <v>8.204721289999998</v>
      </c>
      <c r="F52" s="119"/>
    </row>
    <row r="53" spans="2:6" ht="15">
      <c r="B53" s="1"/>
      <c r="C53" s="1"/>
      <c r="D53" s="1"/>
      <c r="E53" s="16"/>
      <c r="F53" s="119"/>
    </row>
    <row r="54" spans="2:6" ht="14.25">
      <c r="B54" s="1">
        <v>6.4</v>
      </c>
      <c r="C54" s="1" t="s">
        <v>13</v>
      </c>
      <c r="D54" s="1"/>
      <c r="E54" s="24">
        <v>0.016935125695844617</v>
      </c>
      <c r="F54" s="149"/>
    </row>
    <row r="55" spans="2:6" ht="14.25">
      <c r="B55" s="1"/>
      <c r="C55" s="1"/>
      <c r="D55" s="1"/>
      <c r="E55" s="24"/>
      <c r="F55" s="20"/>
    </row>
    <row r="56" spans="2:6" ht="14.25">
      <c r="B56" s="1"/>
      <c r="C56" s="1" t="s">
        <v>12</v>
      </c>
      <c r="D56" s="1"/>
      <c r="E56" s="24">
        <v>0.02070083543473532</v>
      </c>
      <c r="F56" s="159"/>
    </row>
    <row r="57" spans="2:6" ht="14.25">
      <c r="B57" s="1"/>
      <c r="C57" s="1" t="s">
        <v>3</v>
      </c>
      <c r="D57" s="166">
        <v>0.025547410296249465</v>
      </c>
      <c r="E57" s="24"/>
      <c r="F57" s="20"/>
    </row>
    <row r="58" spans="2:9" ht="14.25">
      <c r="B58" s="13"/>
      <c r="C58" s="13" t="s">
        <v>2</v>
      </c>
      <c r="D58" s="167">
        <v>0.019828720144246387</v>
      </c>
      <c r="E58" s="135"/>
      <c r="F58" s="20"/>
      <c r="I58" s="140"/>
    </row>
    <row r="59" spans="2:9" ht="14.25">
      <c r="B59" s="1"/>
      <c r="C59" s="1" t="s">
        <v>35</v>
      </c>
      <c r="D59" s="1"/>
      <c r="E59" s="136">
        <v>790.528869669309</v>
      </c>
      <c r="G59" s="137"/>
      <c r="I59" s="140"/>
    </row>
    <row r="60" spans="2:7" ht="14.25">
      <c r="B60" s="1"/>
      <c r="C60" s="1" t="s">
        <v>36</v>
      </c>
      <c r="D60" s="1"/>
      <c r="E60" s="136">
        <v>183</v>
      </c>
      <c r="G60" s="130"/>
    </row>
    <row r="61" spans="2:7" ht="14.25">
      <c r="B61" s="7">
        <v>7.1</v>
      </c>
      <c r="C61" s="7" t="s">
        <v>37</v>
      </c>
      <c r="D61" s="7" t="s">
        <v>38</v>
      </c>
      <c r="E61" s="123"/>
      <c r="G61" s="130"/>
    </row>
    <row r="62" spans="2:7" ht="14.25">
      <c r="B62" s="1"/>
      <c r="C62" s="1" t="s">
        <v>3</v>
      </c>
      <c r="D62" s="1"/>
      <c r="E62" s="25">
        <v>0.12501598571772032</v>
      </c>
      <c r="F62" s="137"/>
      <c r="G62" s="138"/>
    </row>
    <row r="63" spans="2:6" ht="14.25">
      <c r="B63" s="1"/>
      <c r="C63" s="1" t="s">
        <v>2</v>
      </c>
      <c r="D63" s="1"/>
      <c r="E63" s="25">
        <v>0.12824010914051837</v>
      </c>
      <c r="F63" s="137"/>
    </row>
    <row r="64" spans="2:5" ht="14.25">
      <c r="B64" s="1"/>
      <c r="C64" s="1"/>
      <c r="D64" s="1"/>
      <c r="E64" s="25"/>
    </row>
    <row r="65" spans="2:5" ht="14.25">
      <c r="B65" s="1"/>
      <c r="C65" s="1" t="s">
        <v>39</v>
      </c>
      <c r="D65" s="1" t="s">
        <v>38</v>
      </c>
      <c r="E65" s="139">
        <v>0.07566556807024344</v>
      </c>
    </row>
    <row r="66" spans="2:5" ht="14.25">
      <c r="B66" s="1"/>
      <c r="C66" s="1"/>
      <c r="D66" s="1"/>
      <c r="E66" s="16"/>
    </row>
    <row r="67" spans="2:5" ht="14.25">
      <c r="B67" s="1">
        <v>7.2</v>
      </c>
      <c r="C67" s="1" t="s">
        <v>40</v>
      </c>
      <c r="D67" s="1"/>
      <c r="E67" s="16"/>
    </row>
    <row r="68" spans="2:5" ht="14.25">
      <c r="B68" s="1"/>
      <c r="C68" s="1" t="s">
        <v>41</v>
      </c>
      <c r="D68" s="13"/>
      <c r="E68" s="124"/>
    </row>
    <row r="69" spans="2:5" ht="14.25">
      <c r="B69" s="1"/>
      <c r="C69" s="1"/>
      <c r="D69" s="7"/>
      <c r="E69" s="17"/>
    </row>
    <row r="70" spans="2:5" ht="14.25">
      <c r="B70" s="26" t="s">
        <v>42</v>
      </c>
      <c r="C70" s="1" t="s">
        <v>43</v>
      </c>
      <c r="D70" s="1" t="s">
        <v>38</v>
      </c>
      <c r="E70" s="16"/>
    </row>
    <row r="71" spans="2:5" ht="14.25">
      <c r="B71" s="26"/>
      <c r="C71" s="1" t="s">
        <v>3</v>
      </c>
      <c r="D71" s="1"/>
      <c r="E71" s="25">
        <v>0.20219529127513833</v>
      </c>
    </row>
    <row r="72" spans="2:5" ht="14.25">
      <c r="B72" s="1"/>
      <c r="C72" s="1" t="s">
        <v>2</v>
      </c>
      <c r="D72" s="1"/>
      <c r="E72" s="25">
        <v>0.20907082618908113</v>
      </c>
    </row>
    <row r="73" spans="2:5" ht="14.25">
      <c r="B73" s="1"/>
      <c r="C73" s="1"/>
      <c r="D73" s="1"/>
      <c r="E73" s="25"/>
    </row>
    <row r="74" spans="2:5" ht="14.25">
      <c r="B74" s="1"/>
      <c r="C74" s="1" t="s">
        <v>39</v>
      </c>
      <c r="D74" s="1" t="s">
        <v>38</v>
      </c>
      <c r="E74" s="25">
        <v>0.16297152748196375</v>
      </c>
    </row>
    <row r="75" spans="2:5" ht="14.25">
      <c r="B75" s="1"/>
      <c r="C75" s="1"/>
      <c r="D75" s="1"/>
      <c r="E75" s="27"/>
    </row>
    <row r="76" spans="2:5" ht="14.25">
      <c r="B76" s="26" t="s">
        <v>44</v>
      </c>
      <c r="C76" s="1" t="s">
        <v>45</v>
      </c>
      <c r="D76" s="1"/>
      <c r="E76" s="25"/>
    </row>
    <row r="77" spans="2:5" ht="14.25">
      <c r="B77" s="26"/>
      <c r="C77" s="1" t="s">
        <v>3</v>
      </c>
      <c r="D77" s="1" t="s">
        <v>38</v>
      </c>
      <c r="E77" s="25">
        <v>0.14393282600700452</v>
      </c>
    </row>
    <row r="78" spans="2:5" ht="14.25">
      <c r="B78" s="26"/>
      <c r="C78" s="1" t="s">
        <v>2</v>
      </c>
      <c r="D78" s="1"/>
      <c r="E78" s="25">
        <v>0.15020049470817498</v>
      </c>
    </row>
    <row r="79" spans="2:5" ht="14.25">
      <c r="B79" s="26"/>
      <c r="C79" s="1"/>
      <c r="D79" s="1"/>
      <c r="E79" s="25"/>
    </row>
    <row r="80" spans="2:5" ht="14.25">
      <c r="B80" s="1"/>
      <c r="C80" s="1" t="s">
        <v>39</v>
      </c>
      <c r="D80" s="1" t="s">
        <v>38</v>
      </c>
      <c r="E80" s="25">
        <v>0.10260037134576128</v>
      </c>
    </row>
    <row r="81" spans="2:5" ht="14.25">
      <c r="B81" s="1"/>
      <c r="C81" s="1"/>
      <c r="D81" s="13"/>
      <c r="E81" s="28"/>
    </row>
    <row r="82" spans="2:5" ht="14.25">
      <c r="B82" s="1"/>
      <c r="C82" s="1"/>
      <c r="D82" s="1"/>
      <c r="E82" s="17"/>
    </row>
    <row r="83" spans="2:5" ht="14.25">
      <c r="B83" s="26" t="s">
        <v>46</v>
      </c>
      <c r="C83" s="1" t="s">
        <v>47</v>
      </c>
      <c r="D83" s="1"/>
      <c r="E83" s="124"/>
    </row>
    <row r="84" spans="2:5" ht="14.25">
      <c r="B84" s="1"/>
      <c r="C84" s="1" t="s">
        <v>39</v>
      </c>
      <c r="D84" s="1" t="s">
        <v>38</v>
      </c>
      <c r="E84" s="124" t="s">
        <v>1</v>
      </c>
    </row>
    <row r="85" spans="2:5" ht="14.25">
      <c r="B85" s="1"/>
      <c r="C85" s="1"/>
      <c r="D85" s="13"/>
      <c r="E85" s="12"/>
    </row>
    <row r="86" spans="2:5" ht="14.25">
      <c r="B86" s="26" t="s">
        <v>48</v>
      </c>
      <c r="C86" s="1" t="s">
        <v>49</v>
      </c>
      <c r="D86" s="1" t="s">
        <v>38</v>
      </c>
      <c r="E86" s="17"/>
    </row>
    <row r="87" spans="2:5" ht="14.25">
      <c r="B87" s="26"/>
      <c r="C87" s="1" t="s">
        <v>3</v>
      </c>
      <c r="D87" s="1"/>
      <c r="E87" s="25">
        <v>0.19886723416211938</v>
      </c>
    </row>
    <row r="88" spans="2:5" ht="14.25">
      <c r="B88" s="26"/>
      <c r="C88" s="1" t="s">
        <v>2</v>
      </c>
      <c r="D88" s="1"/>
      <c r="E88" s="25">
        <v>0.2051079533825655</v>
      </c>
    </row>
    <row r="89" spans="2:5" ht="14.25">
      <c r="B89" s="26"/>
      <c r="C89" s="1"/>
      <c r="D89" s="1"/>
      <c r="E89" s="25"/>
    </row>
    <row r="90" spans="2:5" ht="14.25">
      <c r="B90" s="26"/>
      <c r="C90" s="1" t="s">
        <v>39</v>
      </c>
      <c r="D90" s="1" t="s">
        <v>38</v>
      </c>
      <c r="E90" s="25">
        <v>0.14603082357341735</v>
      </c>
    </row>
    <row r="91" spans="2:5" ht="14.25">
      <c r="B91" s="1"/>
      <c r="C91" s="1"/>
      <c r="D91" s="13"/>
      <c r="E91" s="28"/>
    </row>
    <row r="92" spans="2:5" ht="14.25">
      <c r="B92" s="1"/>
      <c r="C92" s="1"/>
      <c r="D92" s="7"/>
      <c r="E92" s="17"/>
    </row>
    <row r="93" spans="2:5" ht="14.25">
      <c r="B93" s="13"/>
      <c r="C93" s="13" t="s">
        <v>50</v>
      </c>
      <c r="D93" s="13"/>
      <c r="E93" s="162">
        <v>41422</v>
      </c>
    </row>
    <row r="94" spans="2:5" ht="14.25">
      <c r="B94" s="1"/>
      <c r="C94" s="1"/>
      <c r="D94" s="1"/>
      <c r="E94" s="29"/>
    </row>
    <row r="95" spans="2:5" ht="59.25" customHeight="1">
      <c r="B95" s="11"/>
      <c r="C95" s="11" t="s">
        <v>51</v>
      </c>
      <c r="D95" s="11"/>
      <c r="E95" s="125" t="s">
        <v>52</v>
      </c>
    </row>
    <row r="96" spans="2:5" ht="14.25">
      <c r="B96" s="7"/>
      <c r="C96" s="7"/>
      <c r="D96" s="7"/>
      <c r="E96" s="30"/>
    </row>
    <row r="97" spans="2:5" ht="15" thickBot="1">
      <c r="B97" s="13">
        <v>8</v>
      </c>
      <c r="C97" s="13" t="s">
        <v>180</v>
      </c>
      <c r="D97" s="13" t="s">
        <v>21</v>
      </c>
      <c r="E97" s="12">
        <v>0</v>
      </c>
    </row>
    <row r="98" spans="2:5" ht="15" thickBot="1">
      <c r="B98" s="11">
        <v>9</v>
      </c>
      <c r="C98" s="11" t="s">
        <v>53</v>
      </c>
      <c r="D98" s="11" t="s">
        <v>21</v>
      </c>
      <c r="E98" s="15">
        <v>0</v>
      </c>
    </row>
    <row r="99" spans="2:5" ht="14.25">
      <c r="B99" s="13">
        <v>10</v>
      </c>
      <c r="C99" s="13" t="s">
        <v>54</v>
      </c>
      <c r="D99" s="13" t="s">
        <v>21</v>
      </c>
      <c r="E99" s="12">
        <v>0</v>
      </c>
    </row>
    <row r="101" spans="2:3" ht="15">
      <c r="B101" s="31" t="s">
        <v>55</v>
      </c>
      <c r="C101" s="2" t="s">
        <v>181</v>
      </c>
    </row>
    <row r="102" spans="2:5" ht="15">
      <c r="B102" s="32"/>
      <c r="E102" s="5"/>
    </row>
    <row r="120" ht="14.25">
      <c r="B120" s="33"/>
    </row>
  </sheetData>
  <sheetProtection selectLockedCells="1" selectUnlockedCells="1"/>
  <printOptions/>
  <pageMargins left="0.1701388888888889" right="0.1701388888888889" top="0.6" bottom="0.3402777777777778" header="0.5118055555555555" footer="0.5118055555555555"/>
  <pageSetup horizontalDpi="300" verticalDpi="3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71"/>
  <sheetViews>
    <sheetView zoomScale="80" zoomScaleNormal="80" zoomScalePageLayoutView="0" workbookViewId="0" topLeftCell="A4">
      <selection activeCell="A1" sqref="A1:H16384"/>
    </sheetView>
  </sheetViews>
  <sheetFormatPr defaultColWidth="9.140625" defaultRowHeight="12.75"/>
  <cols>
    <col min="1" max="1" width="7.421875" style="34" customWidth="1"/>
    <col min="2" max="2" width="38.00390625" style="34" customWidth="1"/>
    <col min="3" max="3" width="31.7109375" style="34" customWidth="1"/>
    <col min="4" max="4" width="20.8515625" style="34" customWidth="1"/>
    <col min="5" max="5" width="13.28125" style="34" customWidth="1"/>
    <col min="6" max="6" width="11.28125" style="35" customWidth="1"/>
    <col min="7" max="7" width="7.8515625" style="35" customWidth="1"/>
    <col min="8" max="8" width="36.57421875" style="35" customWidth="1"/>
    <col min="9" max="9" width="1.421875" style="35" customWidth="1"/>
    <col min="10" max="10" width="4.7109375" style="35" customWidth="1"/>
    <col min="11" max="11" width="12.00390625" style="35" customWidth="1"/>
    <col min="12" max="12" width="5.28125" style="35" customWidth="1"/>
    <col min="13" max="13" width="13.8515625" style="34" customWidth="1"/>
    <col min="14" max="16384" width="9.140625" style="34" customWidth="1"/>
  </cols>
  <sheetData>
    <row r="1" spans="1:12" ht="14.25">
      <c r="A1" s="2"/>
      <c r="B1" s="36" t="s">
        <v>17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2"/>
      <c r="B2" s="4" t="s">
        <v>183</v>
      </c>
      <c r="C2" s="2"/>
      <c r="D2" s="2"/>
      <c r="E2" s="2"/>
      <c r="F2" s="3"/>
      <c r="G2" s="3"/>
      <c r="H2" s="3"/>
      <c r="I2" s="3"/>
      <c r="J2" s="3"/>
      <c r="K2" s="3"/>
      <c r="L2" s="3"/>
    </row>
    <row r="3" spans="1:12" ht="14.25">
      <c r="A3" s="2"/>
      <c r="B3" s="36"/>
      <c r="C3" s="2"/>
      <c r="D3" s="2"/>
      <c r="E3" s="2"/>
      <c r="F3" s="3"/>
      <c r="G3" s="3"/>
      <c r="H3" s="3"/>
      <c r="I3" s="3"/>
      <c r="J3" s="3"/>
      <c r="K3" s="3"/>
      <c r="L3" s="3"/>
    </row>
    <row r="4" spans="1:12" ht="14.25">
      <c r="A4" s="2"/>
      <c r="B4" s="2" t="s">
        <v>149</v>
      </c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4.2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</row>
    <row r="6" spans="1:12" ht="14.25" customHeight="1">
      <c r="A6" s="2">
        <v>1</v>
      </c>
      <c r="B6" s="204" t="s">
        <v>56</v>
      </c>
      <c r="C6" s="204"/>
      <c r="D6" s="204"/>
      <c r="E6" s="204"/>
      <c r="F6" s="204"/>
      <c r="G6" s="204"/>
      <c r="H6" s="204"/>
      <c r="I6" s="3"/>
      <c r="J6" s="3"/>
      <c r="K6" s="3"/>
      <c r="L6" s="3"/>
    </row>
    <row r="7" s="37" customFormat="1" ht="12.75"/>
    <row r="8" spans="1:12" ht="14.25" customHeight="1">
      <c r="A8" s="2">
        <v>2</v>
      </c>
      <c r="B8" s="204" t="s">
        <v>57</v>
      </c>
      <c r="C8" s="204"/>
      <c r="D8" s="204"/>
      <c r="E8" s="204"/>
      <c r="F8" s="204"/>
      <c r="G8" s="204"/>
      <c r="H8" s="204"/>
      <c r="I8" s="3"/>
      <c r="J8" s="3"/>
      <c r="K8" s="3"/>
      <c r="L8" s="3"/>
    </row>
    <row r="9" spans="1:12" ht="14.25" customHeight="1">
      <c r="A9" s="2"/>
      <c r="B9" s="204" t="s">
        <v>58</v>
      </c>
      <c r="C9" s="204"/>
      <c r="D9" s="204"/>
      <c r="E9" s="204"/>
      <c r="F9" s="204"/>
      <c r="G9" s="204"/>
      <c r="H9" s="204"/>
      <c r="I9" s="3"/>
      <c r="J9" s="3"/>
      <c r="K9" s="3"/>
      <c r="L9" s="3"/>
    </row>
    <row r="10" s="37" customFormat="1" ht="12.75"/>
    <row r="11" spans="1:12" ht="15" customHeight="1">
      <c r="A11" s="2">
        <v>3</v>
      </c>
      <c r="B11" s="204" t="s">
        <v>59</v>
      </c>
      <c r="C11" s="204"/>
      <c r="D11" s="204"/>
      <c r="E11" s="204"/>
      <c r="F11" s="204"/>
      <c r="G11" s="204"/>
      <c r="H11" s="204"/>
      <c r="I11" s="3"/>
      <c r="J11" s="3"/>
      <c r="K11" s="3"/>
      <c r="L11" s="3"/>
    </row>
    <row r="12" s="37" customFormat="1" ht="12.75">
      <c r="A12" s="37" t="s">
        <v>16</v>
      </c>
    </row>
    <row r="13" spans="1:12" ht="15">
      <c r="A13" s="2">
        <v>4</v>
      </c>
      <c r="B13" s="204" t="s">
        <v>60</v>
      </c>
      <c r="C13" s="204"/>
      <c r="D13" s="204"/>
      <c r="E13" s="204"/>
      <c r="F13" s="204"/>
      <c r="G13" s="204"/>
      <c r="H13" s="204"/>
      <c r="I13" s="3"/>
      <c r="J13" s="3"/>
      <c r="K13" s="3"/>
      <c r="L13" s="3"/>
    </row>
    <row r="14" s="37" customFormat="1" ht="12.75"/>
    <row r="15" spans="1:12" ht="15" customHeight="1">
      <c r="A15" s="2">
        <v>5</v>
      </c>
      <c r="B15" s="204" t="s">
        <v>61</v>
      </c>
      <c r="C15" s="204"/>
      <c r="D15" s="204"/>
      <c r="E15" s="204"/>
      <c r="F15" s="204"/>
      <c r="G15" s="204"/>
      <c r="H15" s="204"/>
      <c r="I15" s="3"/>
      <c r="J15" s="3"/>
      <c r="K15" s="3"/>
      <c r="L15" s="3"/>
    </row>
    <row r="16" s="37" customFormat="1" ht="12.75"/>
    <row r="17" spans="1:12" ht="14.25" customHeight="1">
      <c r="A17" s="2">
        <v>6</v>
      </c>
      <c r="B17" s="204" t="s">
        <v>150</v>
      </c>
      <c r="C17" s="204"/>
      <c r="D17" s="204"/>
      <c r="E17" s="204"/>
      <c r="F17" s="204"/>
      <c r="G17" s="204"/>
      <c r="H17" s="204"/>
      <c r="I17" s="3"/>
      <c r="J17" s="3"/>
      <c r="K17" s="3"/>
      <c r="L17" s="3"/>
    </row>
    <row r="18" s="37" customFormat="1" ht="12.75"/>
    <row r="19" spans="1:12" ht="17.25" customHeight="1">
      <c r="A19" s="2">
        <v>7</v>
      </c>
      <c r="B19" s="204" t="s">
        <v>62</v>
      </c>
      <c r="C19" s="204"/>
      <c r="D19" s="204"/>
      <c r="E19" s="204"/>
      <c r="F19" s="204"/>
      <c r="G19" s="204"/>
      <c r="H19" s="204"/>
      <c r="I19" s="3"/>
      <c r="J19" s="3"/>
      <c r="K19" s="3"/>
      <c r="L19" s="3"/>
    </row>
    <row r="20" s="37" customFormat="1" ht="12.75"/>
    <row r="21" spans="1:12" ht="17.25" customHeight="1">
      <c r="A21" s="2">
        <v>8</v>
      </c>
      <c r="B21" s="204" t="s">
        <v>63</v>
      </c>
      <c r="C21" s="204"/>
      <c r="D21" s="204"/>
      <c r="E21" s="204"/>
      <c r="F21" s="204"/>
      <c r="G21" s="204"/>
      <c r="H21" s="204"/>
      <c r="I21" s="3"/>
      <c r="J21" s="3"/>
      <c r="K21" s="3"/>
      <c r="L21" s="3"/>
    </row>
    <row r="22" s="37" customFormat="1" ht="12.75"/>
    <row r="23" spans="1:12" s="36" customFormat="1" ht="15" customHeight="1">
      <c r="A23" s="2">
        <v>9</v>
      </c>
      <c r="B23" s="204" t="s">
        <v>64</v>
      </c>
      <c r="C23" s="204"/>
      <c r="D23" s="204"/>
      <c r="E23" s="204"/>
      <c r="F23" s="204"/>
      <c r="G23" s="204"/>
      <c r="H23" s="204"/>
      <c r="I23" s="38"/>
      <c r="J23" s="38"/>
      <c r="K23" s="38"/>
      <c r="L23" s="38"/>
    </row>
    <row r="24" s="37" customFormat="1" ht="12.75"/>
    <row r="25" spans="1:12" ht="14.25">
      <c r="A25" s="2">
        <v>10</v>
      </c>
      <c r="B25" s="204" t="s">
        <v>151</v>
      </c>
      <c r="C25" s="204"/>
      <c r="D25" s="204"/>
      <c r="E25" s="204"/>
      <c r="F25" s="204"/>
      <c r="G25" s="204"/>
      <c r="H25" s="204"/>
      <c r="I25" s="3"/>
      <c r="J25" s="3"/>
      <c r="K25" s="3"/>
      <c r="L25" s="3"/>
    </row>
    <row r="26" s="37" customFormat="1" ht="12.75"/>
    <row r="27" spans="1:12" ht="14.25">
      <c r="A27" s="2">
        <v>11</v>
      </c>
      <c r="B27" s="2" t="s">
        <v>152</v>
      </c>
      <c r="C27" s="2"/>
      <c r="D27" s="2"/>
      <c r="E27" s="2"/>
      <c r="F27" s="3"/>
      <c r="G27" s="3"/>
      <c r="H27" s="3"/>
      <c r="I27" s="3"/>
      <c r="J27" s="3"/>
      <c r="K27" s="3"/>
      <c r="L27" s="3"/>
    </row>
    <row r="28" s="37" customFormat="1" ht="12.75"/>
    <row r="29" spans="1:12" ht="14.25">
      <c r="A29" s="2">
        <v>12</v>
      </c>
      <c r="B29" s="141" t="s">
        <v>168</v>
      </c>
      <c r="C29" s="2"/>
      <c r="D29" s="2"/>
      <c r="E29" s="2"/>
      <c r="F29" s="3"/>
      <c r="G29" s="3"/>
      <c r="H29" s="3"/>
      <c r="I29" s="3"/>
      <c r="J29" s="3"/>
      <c r="K29" s="3"/>
      <c r="L29" s="3"/>
    </row>
    <row r="30" s="37" customFormat="1" ht="12.75"/>
    <row r="31" spans="1:12" ht="14.25">
      <c r="A31" s="2">
        <v>13</v>
      </c>
      <c r="B31" s="204" t="s">
        <v>65</v>
      </c>
      <c r="C31" s="204"/>
      <c r="D31" s="204"/>
      <c r="E31" s="204"/>
      <c r="F31" s="204"/>
      <c r="G31" s="204"/>
      <c r="H31" s="204"/>
      <c r="I31" s="3"/>
      <c r="J31" s="3"/>
      <c r="K31" s="3"/>
      <c r="L31" s="3"/>
    </row>
    <row r="32" spans="2:8" s="37" customFormat="1" ht="12.75">
      <c r="B32" s="163"/>
      <c r="C32" s="163"/>
      <c r="D32" s="163"/>
      <c r="E32" s="163"/>
      <c r="F32" s="163"/>
      <c r="G32" s="163"/>
      <c r="H32" s="163"/>
    </row>
    <row r="33" spans="1:12" s="41" customFormat="1" ht="14.25">
      <c r="A33" s="39">
        <v>14</v>
      </c>
      <c r="B33" s="202" t="s">
        <v>153</v>
      </c>
      <c r="C33" s="202"/>
      <c r="D33" s="202"/>
      <c r="E33" s="202"/>
      <c r="F33" s="202"/>
      <c r="G33" s="202"/>
      <c r="H33" s="202"/>
      <c r="I33" s="40"/>
      <c r="J33" s="40"/>
      <c r="K33" s="40"/>
      <c r="L33" s="40"/>
    </row>
    <row r="34" s="37" customFormat="1" ht="12.75"/>
    <row r="35" spans="1:12" s="41" customFormat="1" ht="15">
      <c r="A35" s="41">
        <v>15</v>
      </c>
      <c r="B35" s="203" t="s">
        <v>177</v>
      </c>
      <c r="C35" s="203"/>
      <c r="D35" s="203"/>
      <c r="E35" s="203"/>
      <c r="F35" s="203"/>
      <c r="G35" s="203"/>
      <c r="H35" s="203"/>
      <c r="I35" s="40"/>
      <c r="J35" s="158"/>
      <c r="K35" s="40"/>
      <c r="L35" s="40"/>
    </row>
    <row r="36" s="37" customFormat="1" ht="12.75"/>
    <row r="37" spans="1:12" ht="14.25">
      <c r="A37" s="2" t="s">
        <v>66</v>
      </c>
      <c r="B37" s="2"/>
      <c r="C37" s="2"/>
      <c r="D37" s="2"/>
      <c r="E37" s="2" t="s">
        <v>67</v>
      </c>
      <c r="F37" s="3"/>
      <c r="G37" s="3"/>
      <c r="H37" s="3"/>
      <c r="I37" s="3"/>
      <c r="J37" s="3"/>
      <c r="K37" s="3"/>
      <c r="L37" s="3"/>
    </row>
    <row r="38" spans="1:12" ht="14.25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</row>
    <row r="39" spans="1:12" ht="14.25">
      <c r="A39" s="2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</row>
    <row r="40" spans="1:12" ht="14.25">
      <c r="A40" s="2" t="s">
        <v>16</v>
      </c>
      <c r="B40" s="2"/>
      <c r="C40" s="2"/>
      <c r="D40" s="2"/>
      <c r="E40" s="3" t="s">
        <v>16</v>
      </c>
      <c r="F40" s="3"/>
      <c r="G40" s="3"/>
      <c r="H40" s="3" t="s">
        <v>16</v>
      </c>
      <c r="I40" s="3"/>
      <c r="J40" s="3"/>
      <c r="K40" s="3"/>
      <c r="L40" s="3"/>
    </row>
    <row r="41" spans="1:12" ht="14.25">
      <c r="A41" s="2" t="s">
        <v>68</v>
      </c>
      <c r="B41" s="2"/>
      <c r="C41" s="2"/>
      <c r="D41" s="2"/>
      <c r="E41" s="3" t="s">
        <v>69</v>
      </c>
      <c r="F41" s="3"/>
      <c r="G41" s="3"/>
      <c r="H41" s="3" t="s">
        <v>69</v>
      </c>
      <c r="I41" s="3"/>
      <c r="J41" s="3"/>
      <c r="K41" s="3"/>
      <c r="L41" s="3"/>
    </row>
    <row r="42" spans="1:12" ht="14.25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</row>
    <row r="43" spans="1:12" ht="14.25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</row>
    <row r="44" spans="1:12" ht="14.25">
      <c r="A44" s="2" t="s">
        <v>70</v>
      </c>
      <c r="B44" s="2" t="s">
        <v>71</v>
      </c>
      <c r="C44" s="2"/>
      <c r="D44" s="2"/>
      <c r="E44" s="3"/>
      <c r="F44" s="3"/>
      <c r="G44" s="3"/>
      <c r="H44" s="3"/>
      <c r="I44" s="3"/>
      <c r="J44" s="3"/>
      <c r="K44" s="3"/>
      <c r="L44" s="3"/>
    </row>
    <row r="45" spans="1:12" ht="15">
      <c r="A45" s="2" t="s">
        <v>72</v>
      </c>
      <c r="B45" s="160">
        <v>43032</v>
      </c>
      <c r="C45" s="158"/>
      <c r="D45" s="2"/>
      <c r="E45" s="3"/>
      <c r="F45" s="3"/>
      <c r="G45" s="3"/>
      <c r="H45" s="3"/>
      <c r="I45" s="3"/>
      <c r="J45" s="3"/>
      <c r="K45" s="3"/>
      <c r="L45" s="3"/>
    </row>
    <row r="46" spans="1:12" ht="14.25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</row>
    <row r="53" ht="12.75">
      <c r="B53" s="34" t="s">
        <v>16</v>
      </c>
    </row>
    <row r="54" ht="12.75">
      <c r="B54" s="42" t="s">
        <v>16</v>
      </c>
    </row>
    <row r="56" ht="12.75">
      <c r="B56" s="42" t="s">
        <v>16</v>
      </c>
    </row>
    <row r="71" ht="12.75">
      <c r="A71" s="43"/>
    </row>
  </sheetData>
  <sheetProtection selectLockedCells="1" selectUnlockedCells="1"/>
  <mergeCells count="14">
    <mergeCell ref="B6:H6"/>
    <mergeCell ref="B8:H8"/>
    <mergeCell ref="B9:H9"/>
    <mergeCell ref="B11:H11"/>
    <mergeCell ref="B13:H13"/>
    <mergeCell ref="B15:H15"/>
    <mergeCell ref="B33:H33"/>
    <mergeCell ref="B35:H35"/>
    <mergeCell ref="B17:H17"/>
    <mergeCell ref="B19:H19"/>
    <mergeCell ref="B21:H21"/>
    <mergeCell ref="B23:H23"/>
    <mergeCell ref="B25:H25"/>
    <mergeCell ref="B31:H31"/>
  </mergeCells>
  <printOptions/>
  <pageMargins left="0.1701388888888889" right="0.1701388888888889" top="0.22013888888888888" bottom="0.3402777777777778" header="0.5118055555555555" footer="0.5118055555555555"/>
  <pageSetup horizontalDpi="300" verticalDpi="300" orientation="landscape" paperSize="9" scale="7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"/>
  <sheetViews>
    <sheetView zoomScale="90" zoomScaleNormal="90" zoomScalePageLayoutView="0" workbookViewId="0" topLeftCell="A1">
      <selection activeCell="A1" sqref="A1:IV17"/>
    </sheetView>
  </sheetViews>
  <sheetFormatPr defaultColWidth="9.140625" defaultRowHeight="12.75"/>
  <cols>
    <col min="1" max="1" width="9.140625" style="51" customWidth="1"/>
    <col min="2" max="2" width="51.7109375" style="51" customWidth="1"/>
    <col min="3" max="3" width="41.00390625" style="51" customWidth="1"/>
    <col min="4" max="4" width="36.7109375" style="51" customWidth="1"/>
    <col min="5" max="8" width="20.8515625" style="51" customWidth="1"/>
    <col min="9" max="9" width="12.421875" style="51" customWidth="1"/>
    <col min="10" max="16384" width="9.140625" style="51" customWidth="1"/>
  </cols>
  <sheetData>
    <row r="1" spans="1:8" ht="15">
      <c r="A1" s="49"/>
      <c r="B1" s="50" t="s">
        <v>73</v>
      </c>
      <c r="H1" s="52" t="s">
        <v>74</v>
      </c>
    </row>
    <row r="2" spans="1:8" ht="15">
      <c r="A2" s="49"/>
      <c r="B2" s="4" t="s">
        <v>182</v>
      </c>
      <c r="H2" s="52"/>
    </row>
    <row r="3" ht="15">
      <c r="A3" s="50"/>
    </row>
    <row r="4" spans="1:2" ht="15">
      <c r="A4" s="53"/>
      <c r="B4" s="53" t="s">
        <v>75</v>
      </c>
    </row>
    <row r="5" spans="1:8" ht="15">
      <c r="A5" s="53"/>
      <c r="H5" s="49"/>
    </row>
    <row r="6" spans="1:2" ht="15">
      <c r="A6" s="53"/>
      <c r="B6" s="54" t="s">
        <v>154</v>
      </c>
    </row>
    <row r="7" spans="2:8" ht="28.5" customHeight="1">
      <c r="B7" s="205" t="s">
        <v>76</v>
      </c>
      <c r="C7" s="205" t="s">
        <v>77</v>
      </c>
      <c r="D7" s="207" t="s">
        <v>78</v>
      </c>
      <c r="E7" s="209" t="s">
        <v>79</v>
      </c>
      <c r="F7" s="210"/>
      <c r="G7" s="209" t="s">
        <v>80</v>
      </c>
      <c r="H7" s="210"/>
    </row>
    <row r="8" spans="2:8" ht="15">
      <c r="B8" s="206"/>
      <c r="C8" s="206"/>
      <c r="D8" s="208"/>
      <c r="E8" s="55" t="s">
        <v>81</v>
      </c>
      <c r="F8" s="55" t="s">
        <v>82</v>
      </c>
      <c r="G8" s="55" t="s">
        <v>81</v>
      </c>
      <c r="H8" s="55" t="s">
        <v>82</v>
      </c>
    </row>
    <row r="9" spans="2:8" ht="14.25">
      <c r="B9" s="56"/>
      <c r="C9" s="56"/>
      <c r="D9" s="57"/>
      <c r="E9" s="57" t="s">
        <v>83</v>
      </c>
      <c r="F9" s="57" t="s">
        <v>83</v>
      </c>
      <c r="G9" s="57" t="s">
        <v>83</v>
      </c>
      <c r="H9" s="57" t="s">
        <v>83</v>
      </c>
    </row>
    <row r="10" spans="4:9" ht="14.25">
      <c r="D10" s="58"/>
      <c r="I10" s="59"/>
    </row>
    <row r="12" ht="15">
      <c r="B12" s="54" t="s">
        <v>155</v>
      </c>
    </row>
    <row r="13" spans="2:8" ht="30" customHeight="1">
      <c r="B13" s="205" t="s">
        <v>76</v>
      </c>
      <c r="C13" s="205" t="s">
        <v>77</v>
      </c>
      <c r="D13" s="207" t="s">
        <v>78</v>
      </c>
      <c r="E13" s="209" t="s">
        <v>84</v>
      </c>
      <c r="F13" s="210"/>
      <c r="G13" s="209" t="s">
        <v>85</v>
      </c>
      <c r="H13" s="210"/>
    </row>
    <row r="14" spans="2:8" ht="15">
      <c r="B14" s="206"/>
      <c r="C14" s="206"/>
      <c r="D14" s="208"/>
      <c r="E14" s="55" t="s">
        <v>81</v>
      </c>
      <c r="F14" s="55" t="s">
        <v>82</v>
      </c>
      <c r="G14" s="55" t="s">
        <v>81</v>
      </c>
      <c r="H14" s="55" t="s">
        <v>82</v>
      </c>
    </row>
    <row r="15" spans="2:8" ht="14.25">
      <c r="B15" s="56"/>
      <c r="C15" s="56"/>
      <c r="D15" s="57"/>
      <c r="E15" s="57" t="s">
        <v>83</v>
      </c>
      <c r="F15" s="57" t="s">
        <v>83</v>
      </c>
      <c r="G15" s="57" t="s">
        <v>83</v>
      </c>
      <c r="H15" s="57" t="s">
        <v>83</v>
      </c>
    </row>
    <row r="17" ht="25.5" customHeight="1"/>
  </sheetData>
  <sheetProtection selectLockedCells="1" selectUnlockedCells="1"/>
  <mergeCells count="10">
    <mergeCell ref="B7:B8"/>
    <mergeCell ref="C7:C8"/>
    <mergeCell ref="D7:D8"/>
    <mergeCell ref="E7:F7"/>
    <mergeCell ref="G7:H7"/>
    <mergeCell ref="B13:B14"/>
    <mergeCell ref="C13:C14"/>
    <mergeCell ref="D13:D14"/>
    <mergeCell ref="E13:F13"/>
    <mergeCell ref="G13:H1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F8"/>
  <sheetViews>
    <sheetView zoomScale="90" zoomScaleNormal="90" zoomScalePageLayoutView="0" workbookViewId="0" topLeftCell="A1">
      <selection activeCell="A1" sqref="A1:IV12"/>
    </sheetView>
  </sheetViews>
  <sheetFormatPr defaultColWidth="9.140625" defaultRowHeight="12.75"/>
  <cols>
    <col min="1" max="1" width="3.7109375" style="44" customWidth="1"/>
    <col min="2" max="2" width="44.28125" style="45" customWidth="1"/>
    <col min="3" max="3" width="45.140625" style="44" customWidth="1"/>
    <col min="4" max="4" width="46.57421875" style="44" customWidth="1"/>
    <col min="5" max="5" width="18.7109375" style="46" customWidth="1"/>
    <col min="6" max="6" width="16.00390625" style="46" customWidth="1"/>
    <col min="7" max="16384" width="9.140625" style="44" customWidth="1"/>
  </cols>
  <sheetData>
    <row r="1" spans="2:6" s="47" customFormat="1" ht="15">
      <c r="B1" s="60" t="s">
        <v>144</v>
      </c>
      <c r="C1" s="60"/>
      <c r="D1" s="61"/>
      <c r="E1" s="62"/>
      <c r="F1" s="52" t="s">
        <v>86</v>
      </c>
    </row>
    <row r="2" spans="2:6" s="47" customFormat="1" ht="15">
      <c r="B2" s="60"/>
      <c r="C2" s="60"/>
      <c r="D2" s="61"/>
      <c r="E2" s="62"/>
      <c r="F2" s="62"/>
    </row>
    <row r="3" spans="2:6" s="47" customFormat="1" ht="15">
      <c r="B3" s="60" t="s">
        <v>87</v>
      </c>
      <c r="C3" s="60"/>
      <c r="D3" s="61"/>
      <c r="E3" s="62"/>
      <c r="F3" s="62"/>
    </row>
    <row r="4" spans="2:6" s="47" customFormat="1" ht="15">
      <c r="B4" s="63" t="s">
        <v>88</v>
      </c>
      <c r="C4" s="60"/>
      <c r="D4" s="61"/>
      <c r="E4" s="62"/>
      <c r="F4" s="62"/>
    </row>
    <row r="5" spans="2:6" s="47" customFormat="1" ht="15.75" thickBot="1">
      <c r="B5" s="60"/>
      <c r="C5" s="60"/>
      <c r="D5" s="61"/>
      <c r="E5" s="62"/>
      <c r="F5" s="62"/>
    </row>
    <row r="6" spans="2:6" s="47" customFormat="1" ht="105.75" thickBot="1">
      <c r="B6" s="142" t="s">
        <v>89</v>
      </c>
      <c r="C6" s="143" t="s">
        <v>90</v>
      </c>
      <c r="D6" s="143" t="s">
        <v>91</v>
      </c>
      <c r="E6" s="144" t="s">
        <v>156</v>
      </c>
      <c r="F6" s="145" t="s">
        <v>157</v>
      </c>
    </row>
    <row r="7" spans="2:6" ht="12">
      <c r="B7" s="211" t="s">
        <v>83</v>
      </c>
      <c r="C7" s="212"/>
      <c r="D7" s="212"/>
      <c r="E7" s="212"/>
      <c r="F7" s="213"/>
    </row>
    <row r="8" spans="2:6" ht="12.75" thickBot="1">
      <c r="B8" s="214"/>
      <c r="C8" s="215"/>
      <c r="D8" s="215"/>
      <c r="E8" s="215"/>
      <c r="F8" s="216"/>
    </row>
  </sheetData>
  <sheetProtection selectLockedCells="1" selectUnlockedCells="1"/>
  <mergeCells count="1">
    <mergeCell ref="B7:F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6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49.140625" style="0" customWidth="1"/>
    <col min="3" max="3" width="23.140625" style="0" customWidth="1"/>
    <col min="4" max="4" width="20.8515625" style="0" customWidth="1"/>
    <col min="5" max="5" width="23.00390625" style="0" customWidth="1"/>
    <col min="6" max="6" width="25.421875" style="0" customWidth="1"/>
  </cols>
  <sheetData>
    <row r="1" spans="1:6" ht="18" customHeight="1">
      <c r="A1" s="225" t="s">
        <v>73</v>
      </c>
      <c r="B1" s="226"/>
      <c r="C1" s="226"/>
      <c r="D1" s="226"/>
      <c r="E1" s="226"/>
      <c r="F1" s="227"/>
    </row>
    <row r="2" spans="1:6" ht="12.75">
      <c r="A2" s="170"/>
      <c r="B2" s="171"/>
      <c r="C2" s="171"/>
      <c r="D2" s="171"/>
      <c r="E2" s="171"/>
      <c r="F2" s="170"/>
    </row>
    <row r="3" spans="1:6" ht="12.75" customHeight="1">
      <c r="A3" s="228" t="s">
        <v>127</v>
      </c>
      <c r="B3" s="229"/>
      <c r="C3" s="229"/>
      <c r="D3" s="229"/>
      <c r="E3" s="229"/>
      <c r="F3" s="229"/>
    </row>
    <row r="4" spans="1:6" ht="12.75" customHeight="1">
      <c r="A4" s="228" t="s">
        <v>176</v>
      </c>
      <c r="B4" s="229"/>
      <c r="C4" s="229"/>
      <c r="D4" s="229"/>
      <c r="E4" s="229"/>
      <c r="F4" s="229"/>
    </row>
    <row r="5" spans="1:6" ht="12.75" customHeight="1">
      <c r="A5" s="230" t="s">
        <v>128</v>
      </c>
      <c r="B5" s="231"/>
      <c r="C5" s="231"/>
      <c r="D5" s="231"/>
      <c r="E5" s="231"/>
      <c r="F5" s="231"/>
    </row>
    <row r="6" spans="1:6" ht="12.75">
      <c r="A6" s="172"/>
      <c r="B6" s="172"/>
      <c r="C6" s="172"/>
      <c r="D6" s="172"/>
      <c r="E6" s="173"/>
      <c r="F6" s="172"/>
    </row>
    <row r="7" spans="1:6" ht="27.75" customHeight="1">
      <c r="A7" s="228" t="s">
        <v>184</v>
      </c>
      <c r="B7" s="229"/>
      <c r="C7" s="229"/>
      <c r="D7" s="229"/>
      <c r="E7" s="229"/>
      <c r="F7" s="229"/>
    </row>
    <row r="8" spans="1:6" ht="15" customHeight="1">
      <c r="A8" s="232" t="s">
        <v>160</v>
      </c>
      <c r="B8" s="233"/>
      <c r="C8" s="233"/>
      <c r="D8" s="233"/>
      <c r="E8" s="233"/>
      <c r="F8" s="233"/>
    </row>
    <row r="9" spans="1:6" ht="12.75">
      <c r="A9" s="170"/>
      <c r="B9" s="171"/>
      <c r="C9" s="171"/>
      <c r="D9" s="171"/>
      <c r="E9" s="171"/>
      <c r="F9" s="170"/>
    </row>
    <row r="10" spans="1:6" ht="12.75">
      <c r="A10" s="174" t="s">
        <v>158</v>
      </c>
      <c r="B10" s="171"/>
      <c r="C10" s="171"/>
      <c r="D10" s="171"/>
      <c r="E10" s="171"/>
      <c r="F10" s="170"/>
    </row>
    <row r="11" spans="1:6" ht="25.5">
      <c r="A11" s="175" t="s">
        <v>129</v>
      </c>
      <c r="B11" s="175" t="s">
        <v>92</v>
      </c>
      <c r="C11" s="175" t="s">
        <v>93</v>
      </c>
      <c r="D11" s="175" t="s">
        <v>130</v>
      </c>
      <c r="E11" s="175" t="s">
        <v>131</v>
      </c>
      <c r="F11" s="175" t="s">
        <v>132</v>
      </c>
    </row>
    <row r="12" spans="1:6" ht="12.75">
      <c r="A12" s="176" t="s">
        <v>133</v>
      </c>
      <c r="B12" s="174" t="s">
        <v>134</v>
      </c>
      <c r="C12" s="177"/>
      <c r="D12" s="178"/>
      <c r="E12" s="178"/>
      <c r="F12" s="170"/>
    </row>
    <row r="13" spans="1:6" ht="12.75">
      <c r="A13" s="179">
        <v>1</v>
      </c>
      <c r="B13" s="180" t="s">
        <v>171</v>
      </c>
      <c r="C13" s="181">
        <v>-264000</v>
      </c>
      <c r="D13" s="182">
        <v>1235.51476364</v>
      </c>
      <c r="E13" s="182">
        <v>1227.6</v>
      </c>
      <c r="F13" s="224">
        <v>1700.49</v>
      </c>
    </row>
    <row r="14" spans="1:6" ht="12.75">
      <c r="A14" s="179">
        <v>2</v>
      </c>
      <c r="B14" s="180" t="s">
        <v>172</v>
      </c>
      <c r="C14" s="181">
        <v>-850500</v>
      </c>
      <c r="D14" s="182">
        <v>412.70360901</v>
      </c>
      <c r="E14" s="182">
        <v>426.9</v>
      </c>
      <c r="F14" s="224"/>
    </row>
    <row r="15" spans="1:6" ht="12.75">
      <c r="A15" s="179">
        <v>3</v>
      </c>
      <c r="B15" s="180" t="s">
        <v>173</v>
      </c>
      <c r="C15" s="181">
        <v>-15000</v>
      </c>
      <c r="D15" s="182">
        <v>7837.903818</v>
      </c>
      <c r="E15" s="182">
        <v>7996.75</v>
      </c>
      <c r="F15" s="224"/>
    </row>
    <row r="16" spans="1:6" ht="12.75">
      <c r="A16" s="179">
        <v>4</v>
      </c>
      <c r="B16" s="180" t="s">
        <v>174</v>
      </c>
      <c r="C16" s="181">
        <v>-374500</v>
      </c>
      <c r="D16" s="182">
        <v>360.13306892</v>
      </c>
      <c r="E16" s="182">
        <v>351.05</v>
      </c>
      <c r="F16" s="224"/>
    </row>
    <row r="17" spans="1:6" ht="12.75">
      <c r="A17" s="179"/>
      <c r="B17" s="183"/>
      <c r="C17" s="184"/>
      <c r="D17" s="185"/>
      <c r="E17" s="185"/>
      <c r="F17" s="186"/>
    </row>
    <row r="18" spans="1:6" ht="12.75">
      <c r="A18" s="176" t="s">
        <v>135</v>
      </c>
      <c r="B18" s="174" t="s">
        <v>136</v>
      </c>
      <c r="C18" s="177"/>
      <c r="D18" s="178"/>
      <c r="E18" s="178"/>
      <c r="F18" s="187"/>
    </row>
    <row r="19" spans="1:6" ht="12.75">
      <c r="A19" s="179">
        <v>1</v>
      </c>
      <c r="B19" s="188" t="s">
        <v>169</v>
      </c>
      <c r="C19" s="189">
        <v>-3000000</v>
      </c>
      <c r="D19" s="190">
        <v>65.47516938</v>
      </c>
      <c r="E19" s="190">
        <v>65.725</v>
      </c>
      <c r="F19" s="217">
        <v>442.31</v>
      </c>
    </row>
    <row r="20" spans="1:9" ht="12.75">
      <c r="A20" s="179">
        <v>2</v>
      </c>
      <c r="B20" s="188" t="s">
        <v>170</v>
      </c>
      <c r="C20" s="189">
        <v>-27100000</v>
      </c>
      <c r="D20" s="190">
        <v>64.33970974</v>
      </c>
      <c r="E20" s="190">
        <v>65.51</v>
      </c>
      <c r="F20" s="217"/>
      <c r="H20" s="83"/>
      <c r="I20" s="83"/>
    </row>
    <row r="21" spans="1:6" ht="12.75">
      <c r="A21" s="191" t="s">
        <v>175</v>
      </c>
      <c r="B21" s="192"/>
      <c r="C21" s="192"/>
      <c r="D21" s="193"/>
      <c r="E21" s="193"/>
      <c r="F21" s="192"/>
    </row>
    <row r="22" spans="1:6" ht="28.5" customHeight="1">
      <c r="A22" s="194" t="s">
        <v>140</v>
      </c>
      <c r="B22" s="223" t="s">
        <v>178</v>
      </c>
      <c r="C22" s="223"/>
      <c r="D22" s="223"/>
      <c r="E22" s="223"/>
      <c r="F22" s="223"/>
    </row>
    <row r="23" spans="1:6" ht="12.75">
      <c r="A23" s="191"/>
      <c r="B23" s="192"/>
      <c r="C23" s="192"/>
      <c r="D23" s="195"/>
      <c r="E23" s="195"/>
      <c r="F23" s="170"/>
    </row>
    <row r="24" spans="1:6" ht="12.75">
      <c r="A24" s="170"/>
      <c r="B24" s="171"/>
      <c r="C24" s="171"/>
      <c r="D24" s="171"/>
      <c r="E24" s="171"/>
      <c r="F24" s="170"/>
    </row>
    <row r="25" spans="1:6" ht="12.75" customHeight="1">
      <c r="A25" s="218" t="s">
        <v>159</v>
      </c>
      <c r="B25" s="219"/>
      <c r="C25" s="219"/>
      <c r="D25" s="219"/>
      <c r="E25" s="219"/>
      <c r="F25" s="219"/>
    </row>
    <row r="26" spans="1:6" ht="51">
      <c r="A26" s="175" t="s">
        <v>129</v>
      </c>
      <c r="B26" s="175" t="s">
        <v>94</v>
      </c>
      <c r="C26" s="175" t="s">
        <v>95</v>
      </c>
      <c r="D26" s="175" t="s">
        <v>137</v>
      </c>
      <c r="E26" s="175" t="s">
        <v>138</v>
      </c>
      <c r="F26" s="175" t="s">
        <v>139</v>
      </c>
    </row>
    <row r="27" spans="1:8" ht="15">
      <c r="A27" s="196">
        <v>1</v>
      </c>
      <c r="B27" s="197">
        <v>123384</v>
      </c>
      <c r="C27" s="197">
        <v>123384</v>
      </c>
      <c r="D27" s="173">
        <v>118639.82</v>
      </c>
      <c r="E27" s="173">
        <v>118482.92</v>
      </c>
      <c r="F27" s="198">
        <v>-156.9</v>
      </c>
      <c r="G27" s="158"/>
      <c r="H27" s="83"/>
    </row>
    <row r="28" spans="1:6" ht="12.75">
      <c r="A28" s="174" t="s">
        <v>140</v>
      </c>
      <c r="B28" s="199" t="s">
        <v>141</v>
      </c>
      <c r="C28" s="170"/>
      <c r="D28" s="195"/>
      <c r="E28" s="195"/>
      <c r="F28" s="170"/>
    </row>
    <row r="29" spans="1:6" ht="12.75">
      <c r="A29" s="200"/>
      <c r="B29" s="170"/>
      <c r="C29" s="170"/>
      <c r="D29" s="195"/>
      <c r="E29" s="195"/>
      <c r="F29" s="170"/>
    </row>
    <row r="30" spans="1:6" ht="12.75">
      <c r="A30" s="170"/>
      <c r="B30" s="171"/>
      <c r="C30" s="171"/>
      <c r="D30" s="171"/>
      <c r="E30" s="171"/>
      <c r="F30" s="170"/>
    </row>
    <row r="31" spans="1:6" ht="12.75">
      <c r="A31" s="174" t="s">
        <v>161</v>
      </c>
      <c r="B31" s="171"/>
      <c r="C31" s="171"/>
      <c r="D31" s="171"/>
      <c r="E31" s="171"/>
      <c r="F31" s="170"/>
    </row>
    <row r="32" spans="1:6" ht="12.75">
      <c r="A32" s="201"/>
      <c r="B32" s="201"/>
      <c r="C32" s="201"/>
      <c r="D32" s="201"/>
      <c r="E32" s="201"/>
      <c r="F32" s="201"/>
    </row>
    <row r="33" spans="1:6" ht="12.75">
      <c r="A33" s="174" t="s">
        <v>162</v>
      </c>
      <c r="B33" s="201"/>
      <c r="C33" s="201"/>
      <c r="D33" s="201"/>
      <c r="E33" s="201"/>
      <c r="F33" s="201"/>
    </row>
    <row r="34" spans="1:6" ht="12.75">
      <c r="A34" s="201"/>
      <c r="B34" s="201"/>
      <c r="C34" s="201"/>
      <c r="D34" s="201"/>
      <c r="E34" s="201"/>
      <c r="F34" s="201"/>
    </row>
    <row r="35" spans="1:6" ht="12.75">
      <c r="A35" s="174" t="s">
        <v>163</v>
      </c>
      <c r="B35" s="171"/>
      <c r="C35" s="171"/>
      <c r="D35" s="171"/>
      <c r="E35" s="171"/>
      <c r="F35" s="170"/>
    </row>
    <row r="36" spans="1:6" ht="12.75">
      <c r="A36" s="200"/>
      <c r="B36" s="171"/>
      <c r="C36" s="171"/>
      <c r="D36" s="171"/>
      <c r="E36" s="171"/>
      <c r="F36" s="170"/>
    </row>
    <row r="37" spans="1:6" ht="12.75">
      <c r="A37" s="174" t="s">
        <v>164</v>
      </c>
      <c r="B37" s="171"/>
      <c r="C37" s="171"/>
      <c r="D37" s="171"/>
      <c r="E37" s="171"/>
      <c r="F37" s="170"/>
    </row>
    <row r="38" spans="1:6" ht="12.75">
      <c r="A38" s="200"/>
      <c r="B38" s="171"/>
      <c r="C38" s="171"/>
      <c r="D38" s="171"/>
      <c r="E38" s="171"/>
      <c r="F38" s="170"/>
    </row>
    <row r="39" spans="1:6" ht="12.75">
      <c r="A39" s="174" t="s">
        <v>165</v>
      </c>
      <c r="B39" s="170"/>
      <c r="C39" s="170"/>
      <c r="D39" s="195"/>
      <c r="E39" s="195"/>
      <c r="F39" s="170"/>
    </row>
    <row r="40" spans="1:6" ht="12.75">
      <c r="A40" s="171"/>
      <c r="B40" s="171"/>
      <c r="C40" s="171"/>
      <c r="D40" s="171"/>
      <c r="E40" s="171"/>
      <c r="F40" s="171"/>
    </row>
    <row r="41" spans="1:6" ht="12.75" customHeight="1">
      <c r="A41" s="220" t="s">
        <v>142</v>
      </c>
      <c r="B41" s="220"/>
      <c r="C41" s="220"/>
      <c r="D41" s="220"/>
      <c r="E41" s="220"/>
      <c r="F41" s="220"/>
    </row>
    <row r="42" spans="1:6" ht="12.75">
      <c r="A42" s="220"/>
      <c r="B42" s="220"/>
      <c r="C42" s="220"/>
      <c r="D42" s="220"/>
      <c r="E42" s="220"/>
      <c r="F42" s="220"/>
    </row>
    <row r="43" spans="1:6" ht="12.75">
      <c r="A43" s="220"/>
      <c r="B43" s="220"/>
      <c r="C43" s="220"/>
      <c r="D43" s="220"/>
      <c r="E43" s="220"/>
      <c r="F43" s="220"/>
    </row>
    <row r="44" spans="1:6" ht="12.75">
      <c r="A44" s="171"/>
      <c r="B44" s="171"/>
      <c r="C44" s="171"/>
      <c r="D44" s="171"/>
      <c r="E44" s="171"/>
      <c r="F44" s="171"/>
    </row>
    <row r="45" spans="1:6" ht="12.75">
      <c r="A45" s="221" t="s">
        <v>143</v>
      </c>
      <c r="B45" s="222"/>
      <c r="C45" s="222"/>
      <c r="D45" s="222"/>
      <c r="E45" s="222"/>
      <c r="F45" s="222"/>
    </row>
    <row r="46" spans="1:6" ht="12.75">
      <c r="A46" s="118"/>
      <c r="B46" s="118"/>
      <c r="C46" s="118"/>
      <c r="D46" s="118"/>
      <c r="E46" s="118"/>
      <c r="F46" s="118"/>
    </row>
  </sheetData>
  <sheetProtection/>
  <mergeCells count="12">
    <mergeCell ref="A1:F1"/>
    <mergeCell ref="A3:F3"/>
    <mergeCell ref="A4:F4"/>
    <mergeCell ref="A5:F5"/>
    <mergeCell ref="A7:F7"/>
    <mergeCell ref="A8:F8"/>
    <mergeCell ref="F19:F20"/>
    <mergeCell ref="A25:F25"/>
    <mergeCell ref="A41:F43"/>
    <mergeCell ref="A45:F45"/>
    <mergeCell ref="B22:F22"/>
    <mergeCell ref="F13:F16"/>
  </mergeCells>
  <printOptions horizontalCentered="1"/>
  <pageMargins left="0.7" right="0.7" top="0.5" bottom="0.25" header="0.3" footer="0.3"/>
  <pageSetup fitToHeight="5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Shashi Kataria</dc:creator>
  <cp:keywords/>
  <dc:description/>
  <cp:lastModifiedBy>Priya Hariani</cp:lastModifiedBy>
  <cp:lastPrinted>2017-10-17T08:27:35Z</cp:lastPrinted>
  <dcterms:created xsi:type="dcterms:W3CDTF">2016-04-28T12:35:00Z</dcterms:created>
  <dcterms:modified xsi:type="dcterms:W3CDTF">2017-10-26T10:40:25Z</dcterms:modified>
  <cp:category/>
  <cp:version/>
  <cp:contentType/>
  <cp:contentStatus/>
</cp:coreProperties>
</file>